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i\Dropbox (WiLS)\WiLS-wide\WPLC\Financials\Budgets\WPLC budget\2021\"/>
    </mc:Choice>
  </mc:AlternateContent>
  <xr:revisionPtr revIDLastSave="0" documentId="13_ncr:1_{6850901B-2772-4190-883B-A166EEEBB3C6}" xr6:coauthVersionLast="45" xr6:coauthVersionMax="45" xr10:uidLastSave="{00000000-0000-0000-0000-000000000000}"/>
  <bookViews>
    <workbookView xWindow="-26220" yWindow="1200" windowWidth="25560" windowHeight="13620" tabRatio="740" xr2:uid="{00000000-000D-0000-FFFF-FFFF00000000}"/>
  </bookViews>
  <sheets>
    <sheet name="2021 budget" sheetId="1" r:id="rId1"/>
    <sheet name="20-21 comparison and totals" sheetId="7" r:id="rId2"/>
    <sheet name="Member shares" sheetId="2" r:id="rId3"/>
    <sheet name="Buying pool summary" sheetId="3" r:id="rId4"/>
    <sheet name="Buying pool 20-21 comparison" sheetId="6" r:id="rId5"/>
  </sheets>
  <definedNames>
    <definedName name="_xlnm.Print_Area" localSheetId="1">'20-21 comparison and totals'!$A$1:$F$23</definedName>
    <definedName name="_xlnm.Print_Area" localSheetId="4">'Buying pool 20-21 comparison'!#REF!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B22" i="2" l="1"/>
  <c r="C29" i="1" l="1"/>
  <c r="E7" i="7"/>
  <c r="I7" i="7" s="1"/>
  <c r="H7" i="7"/>
  <c r="C23" i="7"/>
  <c r="C11" i="1" l="1"/>
  <c r="D11" i="1"/>
  <c r="L24" i="3" l="1"/>
  <c r="G23" i="7"/>
  <c r="F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D29" i="1"/>
  <c r="D23" i="7"/>
  <c r="L25" i="6"/>
  <c r="E8" i="7"/>
  <c r="I8" i="7" s="1"/>
  <c r="E9" i="7"/>
  <c r="E10" i="7"/>
  <c r="E11" i="7"/>
  <c r="E12" i="7"/>
  <c r="E13" i="7"/>
  <c r="E14" i="7"/>
  <c r="B15" i="7"/>
  <c r="E15" i="7"/>
  <c r="E16" i="7"/>
  <c r="E17" i="7"/>
  <c r="E18" i="7"/>
  <c r="E19" i="7"/>
  <c r="E20" i="7"/>
  <c r="I20" i="7" s="1"/>
  <c r="E21" i="7"/>
  <c r="I21" i="7" s="1"/>
  <c r="B22" i="7"/>
  <c r="E22" i="7"/>
  <c r="B25" i="6"/>
  <c r="C25" i="6"/>
  <c r="D25" i="6"/>
  <c r="E25" i="6"/>
  <c r="F25" i="6"/>
  <c r="G25" i="6"/>
  <c r="J25" i="6"/>
  <c r="K25" i="6"/>
  <c r="M25" i="6"/>
  <c r="H25" i="6"/>
  <c r="I25" i="6"/>
  <c r="D24" i="3"/>
  <c r="E11" i="3" s="1"/>
  <c r="B24" i="3"/>
  <c r="C12" i="3" s="1"/>
  <c r="H24" i="3"/>
  <c r="I8" i="3" s="1"/>
  <c r="J8" i="3" s="1"/>
  <c r="B2" i="2"/>
  <c r="I18" i="7" l="1"/>
  <c r="I9" i="7"/>
  <c r="H23" i="7"/>
  <c r="I14" i="3"/>
  <c r="J14" i="3" s="1"/>
  <c r="I10" i="3"/>
  <c r="J10" i="3" s="1"/>
  <c r="I21" i="3"/>
  <c r="J21" i="3" s="1"/>
  <c r="I12" i="3"/>
  <c r="J12" i="3" s="1"/>
  <c r="I9" i="3"/>
  <c r="J9" i="3" s="1"/>
  <c r="I17" i="3"/>
  <c r="J17" i="3" s="1"/>
  <c r="E7" i="3"/>
  <c r="E17" i="3"/>
  <c r="C13" i="3"/>
  <c r="C14" i="3"/>
  <c r="C10" i="3"/>
  <c r="C24" i="3"/>
  <c r="C9" i="3"/>
  <c r="C8" i="3"/>
  <c r="C22" i="3"/>
  <c r="C7" i="3"/>
  <c r="C15" i="3"/>
  <c r="C17" i="3"/>
  <c r="C18" i="3"/>
  <c r="C16" i="3"/>
  <c r="C19" i="3"/>
  <c r="C20" i="3"/>
  <c r="C11" i="3"/>
  <c r="G11" i="3" s="1"/>
  <c r="C21" i="3"/>
  <c r="C22" i="2"/>
  <c r="I16" i="7"/>
  <c r="I15" i="7"/>
  <c r="E23" i="7"/>
  <c r="I11" i="7"/>
  <c r="I19" i="7"/>
  <c r="I17" i="7"/>
  <c r="I10" i="7"/>
  <c r="I22" i="7"/>
  <c r="I14" i="7"/>
  <c r="I13" i="7"/>
  <c r="I12" i="7"/>
  <c r="E22" i="3"/>
  <c r="I11" i="3"/>
  <c r="J11" i="3" s="1"/>
  <c r="E15" i="3"/>
  <c r="E16" i="3"/>
  <c r="E24" i="3"/>
  <c r="I18" i="3"/>
  <c r="J18" i="3" s="1"/>
  <c r="E13" i="3"/>
  <c r="E9" i="3"/>
  <c r="I15" i="3"/>
  <c r="J15" i="3" s="1"/>
  <c r="E10" i="3"/>
  <c r="I20" i="3"/>
  <c r="J20" i="3" s="1"/>
  <c r="I7" i="3"/>
  <c r="E20" i="3"/>
  <c r="E21" i="3"/>
  <c r="E14" i="3"/>
  <c r="I16" i="3"/>
  <c r="J16" i="3" s="1"/>
  <c r="E19" i="3"/>
  <c r="I22" i="3"/>
  <c r="J22" i="3" s="1"/>
  <c r="I19" i="3"/>
  <c r="J19" i="3" s="1"/>
  <c r="E23" i="3"/>
  <c r="E18" i="3"/>
  <c r="I13" i="3"/>
  <c r="J13" i="3" s="1"/>
  <c r="I23" i="3"/>
  <c r="J23" i="3" s="1"/>
  <c r="E8" i="3"/>
  <c r="E12" i="3"/>
  <c r="G18" i="3" l="1"/>
  <c r="K18" i="3" s="1"/>
  <c r="M18" i="3" s="1"/>
  <c r="G9" i="3"/>
  <c r="K9" i="3" s="1"/>
  <c r="M9" i="3" s="1"/>
  <c r="F17" i="3"/>
  <c r="F15" i="3"/>
  <c r="F18" i="3"/>
  <c r="F9" i="3"/>
  <c r="F11" i="3"/>
  <c r="F16" i="3"/>
  <c r="G17" i="3"/>
  <c r="K17" i="3" s="1"/>
  <c r="M17" i="3" s="1"/>
  <c r="F7" i="3"/>
  <c r="G7" i="3"/>
  <c r="G19" i="3"/>
  <c r="K19" i="3" s="1"/>
  <c r="M19" i="3" s="1"/>
  <c r="G15" i="3"/>
  <c r="K15" i="3" s="1"/>
  <c r="M15" i="3" s="1"/>
  <c r="G23" i="3"/>
  <c r="K23" i="3" s="1"/>
  <c r="M23" i="3" s="1"/>
  <c r="F23" i="3"/>
  <c r="I24" i="3"/>
  <c r="J7" i="3"/>
  <c r="F12" i="3"/>
  <c r="G12" i="3"/>
  <c r="K12" i="3" s="1"/>
  <c r="M12" i="3" s="1"/>
  <c r="F22" i="3"/>
  <c r="G22" i="3"/>
  <c r="K22" i="3" s="1"/>
  <c r="M22" i="3" s="1"/>
  <c r="G16" i="3"/>
  <c r="K16" i="3" s="1"/>
  <c r="M16" i="3" s="1"/>
  <c r="F8" i="3"/>
  <c r="G8" i="3"/>
  <c r="G20" i="3"/>
  <c r="K20" i="3" s="1"/>
  <c r="M20" i="3" s="1"/>
  <c r="F20" i="3"/>
  <c r="G21" i="3"/>
  <c r="K21" i="3" s="1"/>
  <c r="M21" i="3" s="1"/>
  <c r="F21" i="3"/>
  <c r="F10" i="3"/>
  <c r="G10" i="3"/>
  <c r="K10" i="3" s="1"/>
  <c r="M10" i="3" s="1"/>
  <c r="K11" i="3"/>
  <c r="M11" i="3" s="1"/>
  <c r="F14" i="3"/>
  <c r="G14" i="3"/>
  <c r="K14" i="3" s="1"/>
  <c r="M14" i="3" s="1"/>
  <c r="G13" i="3"/>
  <c r="K13" i="3" s="1"/>
  <c r="M13" i="3" s="1"/>
  <c r="F13" i="3"/>
  <c r="F19" i="3"/>
  <c r="D22" i="2" l="1"/>
  <c r="K8" i="3"/>
  <c r="M8" i="3" s="1"/>
  <c r="G24" i="3"/>
  <c r="J24" i="3"/>
  <c r="K7" i="3"/>
  <c r="F24" i="3"/>
  <c r="K24" i="3" l="1"/>
  <c r="M7" i="3"/>
</calcChain>
</file>

<file path=xl/sharedStrings.xml><?xml version="1.0" encoding="utf-8"?>
<sst xmlns="http://schemas.openxmlformats.org/spreadsheetml/2006/main" count="168" uniqueCount="116">
  <si>
    <t>Income</t>
  </si>
  <si>
    <t>Member shares</t>
  </si>
  <si>
    <t>Other income</t>
  </si>
  <si>
    <t>Expenses</t>
  </si>
  <si>
    <t>Website</t>
  </si>
  <si>
    <t>Program management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</si>
  <si>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</si>
  <si>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</si>
  <si>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</si>
  <si>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</si>
  <si>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</si>
  <si>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</si>
  <si>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</si>
  <si>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>a.</t>
  </si>
  <si>
    <t>e.</t>
  </si>
  <si>
    <t>f.</t>
  </si>
  <si>
    <t>Reserve</t>
  </si>
  <si>
    <t>g.</t>
  </si>
  <si>
    <t>h.</t>
  </si>
  <si>
    <t>i.</t>
  </si>
  <si>
    <t>Digital Newspaper Hosting</t>
  </si>
  <si>
    <t>ContentDM Hosting</t>
  </si>
  <si>
    <t xml:space="preserve">Buying pool income </t>
  </si>
  <si>
    <t>Carryover*</t>
  </si>
  <si>
    <t>R &amp; D</t>
  </si>
  <si>
    <t>2020 budget</t>
  </si>
  <si>
    <t>d. 1.</t>
  </si>
  <si>
    <t>OverDrive Content</t>
  </si>
  <si>
    <t>Reserve/R&amp;D Fund Allocations</t>
  </si>
  <si>
    <t>Operating/project expenses</t>
  </si>
  <si>
    <t>Total expenditures in budget:</t>
  </si>
  <si>
    <t>Partner</t>
  </si>
  <si>
    <t>Difference</t>
  </si>
  <si>
    <t>Arrowhead</t>
  </si>
  <si>
    <t xml:space="preserve">Bridges </t>
  </si>
  <si>
    <t>Kenosha</t>
  </si>
  <si>
    <t>Lakeshores</t>
  </si>
  <si>
    <t>Manitowoc Calumet</t>
  </si>
  <si>
    <t>Milwaukee</t>
  </si>
  <si>
    <t>Monarch</t>
  </si>
  <si>
    <t>Nicolet</t>
  </si>
  <si>
    <t>Northern Waters</t>
  </si>
  <si>
    <t>OWLS</t>
  </si>
  <si>
    <t>South Central</t>
  </si>
  <si>
    <t>Southwest Wisconsin</t>
  </si>
  <si>
    <t>Winding Rivers</t>
  </si>
  <si>
    <t>Winnefox</t>
  </si>
  <si>
    <t>WVLS</t>
  </si>
  <si>
    <t>TOTALS</t>
  </si>
  <si>
    <t>2020 cost</t>
  </si>
  <si>
    <t>Cost per share (rounded to nearest dollar):</t>
  </si>
  <si>
    <t>Base amount</t>
  </si>
  <si>
    <t>Base amount goes toward shared collection</t>
  </si>
  <si>
    <t>Holds reduction amount</t>
  </si>
  <si>
    <t>Holds reduction amount goes to Advantage</t>
  </si>
  <si>
    <t>Base amount**</t>
  </si>
  <si>
    <t>Overdrive Checkouts by system</t>
  </si>
  <si>
    <t>Usage</t>
  </si>
  <si>
    <t>% of usage</t>
  </si>
  <si>
    <t>Population</t>
  </si>
  <si>
    <t>% of population</t>
  </si>
  <si>
    <t>Share</t>
  </si>
  <si>
    <t>Holds placed</t>
  </si>
  <si>
    <t>% of holds placed</t>
  </si>
  <si>
    <t>Share (Advantage)</t>
  </si>
  <si>
    <t>Arrowhead Library System</t>
  </si>
  <si>
    <t>Bridges Library System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</si>
  <si>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</si>
  <si>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</si>
  <si>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</si>
  <si>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</si>
  <si>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</si>
  <si>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</si>
  <si>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</si>
  <si>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</si>
  <si>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</si>
  <si>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</si>
  <si>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</si>
  <si>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</si>
  <si>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</si>
  <si>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Totals</t>
  </si>
  <si>
    <t>*Extended county population from DPI</t>
  </si>
  <si>
    <t>**Usage weighted at 75%; population weighted at 25%</t>
  </si>
  <si>
    <t>***Holds are for InfoSoup, split by ratio of usage</t>
  </si>
  <si>
    <t>percentage</t>
  </si>
  <si>
    <t>Base Amount %</t>
  </si>
  <si>
    <t>Base Share Amount</t>
  </si>
  <si>
    <t>Change</t>
  </si>
  <si>
    <t>Base Amount Share</t>
  </si>
  <si>
    <t>Holds Reduction Share</t>
  </si>
  <si>
    <t>2020 sources/information</t>
  </si>
  <si>
    <t>Wisconsin Valley Library Service</t>
  </si>
  <si>
    <t>Outagamie Waupaca Library System</t>
  </si>
  <si>
    <t>Nicolet Federated Library System</t>
  </si>
  <si>
    <t>in Total</t>
  </si>
  <si>
    <t>Total</t>
  </si>
  <si>
    <t>Buying pool</t>
  </si>
  <si>
    <t xml:space="preserve">Member shares </t>
  </si>
  <si>
    <t>2021 budget</t>
  </si>
  <si>
    <t>2021 cost</t>
  </si>
  <si>
    <t>Buying Pool</t>
  </si>
  <si>
    <t>Buying Pool Total</t>
  </si>
  <si>
    <t>2021 sources/information</t>
  </si>
  <si>
    <t>Percentage of OWLS circulation: 39.6%</t>
  </si>
  <si>
    <t>Percentage of Nicolet circulation: 60.4%</t>
  </si>
  <si>
    <t>OWLS 2019 circulation: 236,560</t>
  </si>
  <si>
    <t>Nicolet 2019 circulation: 360,266</t>
  </si>
  <si>
    <t>Total circulations:  596,825</t>
  </si>
  <si>
    <t>Total holds: 283,503</t>
  </si>
  <si>
    <t>39.6% (for OWLS) of holds: 112,370</t>
  </si>
  <si>
    <t>60.4% (for Nicolet) of holds: 171,133</t>
  </si>
  <si>
    <t>d. 2.</t>
  </si>
  <si>
    <t>Transparent languages</t>
  </si>
  <si>
    <t>*We do not assume any carryover in our budget. As of 4/29, there is $39,000 in R&amp;D and $36,118.73 in Reserve.</t>
  </si>
  <si>
    <t>IFLS</t>
  </si>
  <si>
    <t>IFLS Library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</si>
</sst>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44" fontId="7" fillId="0" borderId="0" xfId="4" applyFont="1"/>
    <xf numFmtId="164" fontId="7" fillId="0" borderId="0" xfId="4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0" fontId="7" fillId="0" borderId="0" xfId="4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6" fontId="4" fillId="0" borderId="0" xfId="0" applyNumberFormat="1" applyFont="1"/>
    <xf numFmtId="6" fontId="9" fillId="0" borderId="0" xfId="4" applyNumberFormat="1" applyFont="1"/>
    <xf numFmtId="0" fontId="6" fillId="0" borderId="0" xfId="0" applyFont="1"/>
    <xf numFmtId="166" fontId="0" fillId="0" borderId="0" xfId="0" applyNumberFormat="1" applyAlignment="1">
      <alignment wrapText="1"/>
    </xf>
    <xf numFmtId="0" fontId="0" fillId="0" borderId="0" xfId="0" applyFill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/>
    <xf numFmtId="0" fontId="17" fillId="0" borderId="0" xfId="0" applyFont="1" applyFill="1"/>
    <xf numFmtId="166" fontId="6" fillId="0" borderId="0" xfId="0" applyNumberFormat="1" applyFont="1"/>
    <xf numFmtId="164" fontId="1" fillId="0" borderId="0" xfId="4" applyNumberFormat="1" applyFont="1"/>
    <xf numFmtId="6" fontId="0" fillId="0" borderId="0" xfId="0" applyNumberFormat="1"/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7" fillId="0" borderId="0" xfId="0" applyFont="1" applyAlignment="1">
      <alignment wrapText="1"/>
    </xf>
    <xf numFmtId="165" fontId="14" fillId="0" borderId="0" xfId="5" applyNumberFormat="1" applyFont="1" applyFill="1"/>
    <xf numFmtId="0" fontId="17" fillId="0" borderId="0" xfId="0" applyFont="1"/>
    <xf numFmtId="44" fontId="0" fillId="0" borderId="0" xfId="0" applyNumberFormat="1"/>
    <xf numFmtId="3" fontId="13" fillId="0" borderId="0" xfId="3" quotePrefix="1" applyNumberFormat="1" applyFont="1" applyFill="1" applyAlignment="1">
      <alignment horizontal="right"/>
    </xf>
    <xf numFmtId="44" fontId="17" fillId="0" borderId="0" xfId="0" applyNumberFormat="1" applyFont="1"/>
    <xf numFmtId="165" fontId="0" fillId="0" borderId="0" xfId="0" applyNumberFormat="1"/>
    <xf numFmtId="165" fontId="14" fillId="2" borderId="0" xfId="5" applyNumberFormat="1" applyFont="1" applyFill="1"/>
    <xf numFmtId="165" fontId="17" fillId="0" borderId="0" xfId="6" applyNumberFormat="1" applyFont="1" applyBorder="1"/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2" xfId="0" applyFont="1" applyBorder="1" applyAlignment="1">
      <alignment wrapText="1"/>
    </xf>
    <xf numFmtId="0" fontId="17" fillId="0" borderId="2" xfId="0" applyFont="1" applyBorder="1" applyAlignment="1">
      <alignment horizontal="center"/>
    </xf>
    <xf numFmtId="0" fontId="17" fillId="0" borderId="0" xfId="0" applyFont="1" applyBorder="1"/>
    <xf numFmtId="0" fontId="0" fillId="0" borderId="3" xfId="0" applyBorder="1" applyAlignment="1">
      <alignment wrapText="1"/>
    </xf>
    <xf numFmtId="165" fontId="0" fillId="4" borderId="0" xfId="0" applyNumberFormat="1" applyFill="1" applyBorder="1"/>
    <xf numFmtId="3" fontId="0" fillId="0" borderId="0" xfId="0" applyNumberFormat="1" applyBorder="1"/>
    <xf numFmtId="0" fontId="12" fillId="0" borderId="3" xfId="8" applyFont="1" applyBorder="1" applyAlignment="1" applyProtection="1">
      <alignment wrapText="1"/>
    </xf>
    <xf numFmtId="3" fontId="0" fillId="0" borderId="0" xfId="0" applyNumberFormat="1" applyFill="1" applyBorder="1"/>
    <xf numFmtId="0" fontId="12" fillId="0" borderId="4" xfId="8" applyFont="1" applyBorder="1" applyAlignment="1" applyProtection="1">
      <alignment wrapText="1"/>
    </xf>
    <xf numFmtId="0" fontId="0" fillId="0" borderId="0" xfId="0" applyBorder="1"/>
    <xf numFmtId="0" fontId="0" fillId="0" borderId="0" xfId="0" applyNumberFormat="1" applyFont="1" applyBorder="1"/>
    <xf numFmtId="44" fontId="0" fillId="0" borderId="0" xfId="0" applyNumberFormat="1" applyBorder="1"/>
    <xf numFmtId="167" fontId="14" fillId="0" borderId="0" xfId="1" applyNumberFormat="1" applyFont="1" applyBorder="1"/>
    <xf numFmtId="168" fontId="14" fillId="0" borderId="0" xfId="11" applyNumberFormat="1" applyFont="1" applyBorder="1"/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10" fontId="14" fillId="4" borderId="0" xfId="10" applyNumberFormat="1" applyFont="1" applyFill="1" applyBorder="1"/>
    <xf numFmtId="168" fontId="14" fillId="2" borderId="0" xfId="13" applyNumberFormat="1" applyFont="1" applyFill="1" applyBorder="1"/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8" fontId="14" fillId="0" borderId="0" xfId="13" applyNumberFormat="1" applyFont="1" applyBorder="1"/>
    <xf numFmtId="0" fontId="12" fillId="0" borderId="0" xfId="8" applyFont="1" applyBorder="1" applyAlignment="1" applyProtection="1">
      <alignment wrapText="1"/>
    </xf>
    <xf numFmtId="0" fontId="17" fillId="0" borderId="0" xfId="0" applyFont="1" applyBorder="1" applyAlignment="1">
      <alignment wrapText="1"/>
    </xf>
    <xf numFmtId="168" fontId="0" fillId="0" borderId="0" xfId="0" applyNumberFormat="1" applyBorder="1"/>
    <xf numFmtId="0" fontId="0" fillId="0" borderId="5" xfId="0" applyBorder="1" applyAlignment="1">
      <alignment wrapText="1"/>
    </xf>
    <xf numFmtId="168" fontId="14" fillId="2" borderId="5" xfId="13" applyNumberFormat="1" applyFont="1" applyFill="1" applyBorder="1"/>
    <xf numFmtId="168" fontId="14" fillId="2" borderId="5" xfId="11" applyNumberFormat="1" applyFont="1" applyFill="1" applyBorder="1"/>
    <xf numFmtId="168" fontId="14" fillId="2" borderId="0" xfId="11" applyNumberFormat="1" applyFont="1" applyFill="1" applyBorder="1"/>
    <xf numFmtId="0" fontId="0" fillId="4" borderId="6" xfId="0" applyFill="1" applyBorder="1" applyAlignment="1">
      <alignment wrapText="1"/>
    </xf>
    <xf numFmtId="168" fontId="14" fillId="4" borderId="5" xfId="11" applyNumberFormat="1" applyFont="1" applyFill="1" applyBorder="1"/>
    <xf numFmtId="168" fontId="14" fillId="4" borderId="0" xfId="11" applyNumberFormat="1" applyFont="1" applyFill="1" applyBorder="1"/>
    <xf numFmtId="165" fontId="14" fillId="0" borderId="0" xfId="4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5" fontId="14" fillId="4" borderId="0" xfId="4" applyNumberFormat="1" applyFont="1" applyFill="1"/>
    <xf numFmtId="165" fontId="14" fillId="2" borderId="5" xfId="4" applyNumberFormat="1" applyFont="1" applyFill="1" applyBorder="1"/>
    <xf numFmtId="165" fontId="14" fillId="2" borderId="0" xfId="4" applyNumberFormat="1" applyFont="1" applyFill="1" applyBorder="1"/>
    <xf numFmtId="0" fontId="0" fillId="2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6" fontId="0" fillId="0" borderId="0" xfId="0" applyNumberFormat="1" applyBorder="1"/>
    <xf numFmtId="167" fontId="14" fillId="0" borderId="0" xfId="2" applyNumberFormat="1" applyFont="1" applyBorder="1"/>
    <xf numFmtId="165" fontId="0" fillId="3" borderId="0" xfId="0" applyNumberFormat="1" applyFill="1" applyBorder="1"/>
    <xf numFmtId="10" fontId="22" fillId="0" borderId="0" xfId="0" applyNumberFormat="1" applyFont="1" applyBorder="1"/>
    <xf numFmtId="1" fontId="0" fillId="0" borderId="0" xfId="0" applyNumberFormat="1" applyBorder="1"/>
    <xf numFmtId="44" fontId="0" fillId="3" borderId="0" xfId="0" applyNumberFormat="1" applyFill="1" applyBorder="1"/>
    <xf numFmtId="44" fontId="22" fillId="0" borderId="0" xfId="0" applyNumberFormat="1" applyFont="1" applyFill="1" applyBorder="1"/>
    <xf numFmtId="9" fontId="14" fillId="0" borderId="0" xfId="11" applyFont="1" applyBorder="1"/>
    <xf numFmtId="0" fontId="21" fillId="0" borderId="0" xfId="0" applyFont="1" applyBorder="1" applyAlignment="1">
      <alignment wrapText="1"/>
    </xf>
    <xf numFmtId="0" fontId="17" fillId="0" borderId="2" xfId="0" applyFont="1" applyBorder="1"/>
    <xf numFmtId="165" fontId="17" fillId="0" borderId="2" xfId="0" applyNumberFormat="1" applyFont="1" applyBorder="1"/>
    <xf numFmtId="0" fontId="17" fillId="0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2" fillId="0" borderId="2" xfId="0" applyFont="1" applyBorder="1"/>
    <xf numFmtId="0" fontId="20" fillId="0" borderId="0" xfId="0" applyFont="1" applyBorder="1" applyAlignment="1">
      <alignment horizontal="center"/>
    </xf>
    <xf numFmtId="165" fontId="14" fillId="2" borderId="0" xfId="4" applyNumberFormat="1" applyFont="1" applyFill="1"/>
    <xf numFmtId="9" fontId="14" fillId="0" borderId="0" xfId="10" applyFont="1"/>
    <xf numFmtId="9" fontId="14" fillId="0" borderId="0" xfId="10" applyFont="1" applyBorder="1"/>
    <xf numFmtId="165" fontId="22" fillId="0" borderId="0" xfId="10" applyNumberFormat="1" applyFont="1" applyBorder="1"/>
    <xf numFmtId="165" fontId="0" fillId="0" borderId="0" xfId="0" applyNumberFormat="1" applyBorder="1"/>
    <xf numFmtId="0" fontId="0" fillId="0" borderId="4" xfId="0" applyBorder="1"/>
    <xf numFmtId="0" fontId="0" fillId="0" borderId="3" xfId="0" applyBorder="1"/>
    <xf numFmtId="0" fontId="17" fillId="0" borderId="0" xfId="0" applyFont="1" applyFill="1" applyBorder="1"/>
    <xf numFmtId="0" fontId="0" fillId="0" borderId="2" xfId="0" applyBorder="1"/>
    <xf numFmtId="0" fontId="17" fillId="0" borderId="0" xfId="0" applyFont="1" applyAlignment="1">
      <alignment horizontal="left"/>
    </xf>
    <xf numFmtId="0" fontId="17" fillId="4" borderId="0" xfId="0" applyFont="1" applyFill="1"/>
    <xf numFmtId="165" fontId="14" fillId="4" borderId="0" xfId="5" applyNumberFormat="1" applyFont="1" applyFill="1"/>
    <xf numFmtId="168" fontId="14" fillId="0" borderId="0" xfId="10" applyNumberFormat="1" applyFont="1" applyFill="1" applyBorder="1"/>
    <xf numFmtId="168" fontId="14" fillId="0" borderId="0" xfId="13" applyNumberFormat="1" applyFont="1" applyFill="1" applyBorder="1"/>
    <xf numFmtId="165" fontId="14" fillId="4" borderId="0" xfId="4" applyNumberFormat="1" applyFont="1" applyFill="1" applyBorder="1"/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6" fontId="0" fillId="0" borderId="0" xfId="0" applyNumberFormat="1" applyFill="1"/>
    <xf numFmtId="166" fontId="0" fillId="0" borderId="0" xfId="0" applyNumberFormat="1" applyFill="1" applyAlignment="1">
      <alignment wrapText="1"/>
    </xf>
    <xf numFmtId="166" fontId="4" fillId="0" borderId="0" xfId="0" applyNumberFormat="1" applyFont="1" applyFill="1" applyAlignment="1">
      <alignment wrapText="1"/>
    </xf>
    <xf numFmtId="166" fontId="14" fillId="0" borderId="0" xfId="4" applyNumberFormat="1" applyFont="1" applyFill="1" applyAlignment="1">
      <alignment wrapText="1"/>
    </xf>
    <xf numFmtId="166" fontId="0" fillId="0" borderId="0" xfId="0" applyNumberFormat="1" applyFont="1" applyFill="1"/>
    <xf numFmtId="166" fontId="14" fillId="0" borderId="0" xfId="4" applyNumberFormat="1" applyFont="1" applyFill="1" applyAlignment="1">
      <alignment horizontal="right" wrapText="1"/>
    </xf>
    <xf numFmtId="166" fontId="0" fillId="0" borderId="0" xfId="0" applyNumberFormat="1" applyFont="1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/>
    <xf numFmtId="0" fontId="17" fillId="2" borderId="0" xfId="0" applyFont="1" applyFill="1"/>
    <xf numFmtId="44" fontId="17" fillId="2" borderId="0" xfId="5" applyNumberFormat="1" applyFont="1" applyFill="1"/>
    <xf numFmtId="167" fontId="14" fillId="0" borderId="0" xfId="2" applyNumberFormat="1" applyFont="1" applyFill="1" applyBorder="1"/>
    <xf numFmtId="0" fontId="18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5" fontId="17" fillId="4" borderId="0" xfId="5" applyNumberFormat="1" applyFont="1" applyFill="1"/>
    <xf numFmtId="0" fontId="0" fillId="0" borderId="0" xfId="0" applyFill="1" applyAlignment="1">
      <alignment vertical="top" wrapText="1"/>
    </xf>
  </cellXfs>
  <cellStyles count="14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Currency 4" xfId="7" xr:uid="{00000000-0005-0000-0000-000006000000}"/>
    <cellStyle name="Hyperlink" xfId="8" builtinId="8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3" xfId="12" xr:uid="{00000000-0005-0000-0000-00000C000000}"/>
    <cellStyle name="Percent 4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view="pageLayout" zoomScaleNormal="100" workbookViewId="0">
      <selection activeCell="B23" sqref="B23"/>
    </sheetView>
  </sheetViews>
  <sheetFormatPr defaultRowHeight="14.4" x14ac:dyDescent="0.3"/>
  <cols>
    <col min="1" max="1" width="3.6640625" bestFit="1" customWidth="1"/>
    <col min="2" max="2" width="50.33203125" style="4" customWidth="1"/>
    <col min="3" max="3" width="22.44140625" style="4" customWidth="1"/>
    <col min="4" max="4" width="20.6640625" style="4" customWidth="1"/>
    <col min="5" max="5" width="15.5546875" bestFit="1" customWidth="1"/>
    <col min="6" max="6" width="14" bestFit="1" customWidth="1"/>
    <col min="7" max="7" width="13.33203125" bestFit="1" customWidth="1"/>
    <col min="8" max="9" width="13.33203125" customWidth="1"/>
    <col min="10" max="10" width="54.6640625" style="4" customWidth="1"/>
  </cols>
  <sheetData>
    <row r="1" spans="1:10" x14ac:dyDescent="0.3">
      <c r="C1" s="23"/>
      <c r="D1" s="23"/>
    </row>
    <row r="2" spans="1:10" ht="18" x14ac:dyDescent="0.35">
      <c r="C2" s="115" t="s">
        <v>98</v>
      </c>
      <c r="D2" s="115" t="s">
        <v>25</v>
      </c>
      <c r="E2" s="19"/>
      <c r="F2" s="15"/>
    </row>
    <row r="3" spans="1:10" ht="18" x14ac:dyDescent="0.35">
      <c r="C3" s="116"/>
      <c r="D3" s="116"/>
      <c r="E3" s="16"/>
      <c r="F3" s="17"/>
      <c r="H3" s="10"/>
      <c r="I3" s="10"/>
    </row>
    <row r="4" spans="1:10" ht="15.6" x14ac:dyDescent="0.3">
      <c r="C4" s="117"/>
      <c r="D4" s="117"/>
      <c r="E4" s="5"/>
      <c r="F4" s="5"/>
      <c r="G4" s="5"/>
      <c r="H4" s="11"/>
      <c r="I4" s="13"/>
      <c r="J4" s="7"/>
    </row>
    <row r="5" spans="1:10" ht="18" x14ac:dyDescent="0.35">
      <c r="B5" s="25" t="s">
        <v>0</v>
      </c>
      <c r="C5" s="23"/>
      <c r="D5" s="23"/>
      <c r="F5" s="1"/>
      <c r="G5" s="1"/>
      <c r="H5" s="12"/>
      <c r="I5" s="1"/>
    </row>
    <row r="6" spans="1:10" ht="17.25" customHeight="1" x14ac:dyDescent="0.3">
      <c r="A6" t="s">
        <v>13</v>
      </c>
      <c r="B6" s="4" t="s">
        <v>1</v>
      </c>
      <c r="C6" s="118">
        <v>93675</v>
      </c>
      <c r="D6" s="118">
        <v>89680</v>
      </c>
      <c r="E6" s="2"/>
      <c r="F6" s="2"/>
      <c r="G6" s="2"/>
      <c r="H6" s="2"/>
      <c r="I6" s="2"/>
    </row>
    <row r="7" spans="1:10" ht="19.5" customHeight="1" x14ac:dyDescent="0.3">
      <c r="A7" t="s">
        <v>8</v>
      </c>
      <c r="B7" s="4" t="s">
        <v>23</v>
      </c>
      <c r="C7" s="119">
        <v>0</v>
      </c>
      <c r="D7" s="119">
        <v>0</v>
      </c>
      <c r="E7" s="2"/>
      <c r="F7" s="2"/>
      <c r="G7" s="2"/>
      <c r="H7" s="2"/>
      <c r="I7" s="2"/>
    </row>
    <row r="8" spans="1:10" ht="19.5" customHeight="1" x14ac:dyDescent="0.3">
      <c r="A8" t="s">
        <v>9</v>
      </c>
      <c r="B8" s="4" t="s">
        <v>2</v>
      </c>
      <c r="C8" s="119">
        <v>0</v>
      </c>
      <c r="D8" s="119">
        <v>0</v>
      </c>
      <c r="E8" s="2"/>
      <c r="F8" s="2"/>
      <c r="G8" s="2"/>
      <c r="H8" s="2"/>
      <c r="I8" s="2"/>
    </row>
    <row r="9" spans="1:10" x14ac:dyDescent="0.3">
      <c r="A9" t="s">
        <v>10</v>
      </c>
      <c r="B9" s="4" t="s">
        <v>22</v>
      </c>
      <c r="C9" s="119">
        <v>1274222</v>
      </c>
      <c r="D9" s="119">
        <v>1207500</v>
      </c>
      <c r="E9" s="2"/>
      <c r="F9" s="2"/>
      <c r="G9" s="2"/>
      <c r="H9" s="2"/>
      <c r="I9" s="2"/>
    </row>
    <row r="10" spans="1:10" s="18" customFormat="1" x14ac:dyDescent="0.3">
      <c r="A10" s="18" t="s">
        <v>14</v>
      </c>
      <c r="B10" s="4" t="s">
        <v>112</v>
      </c>
      <c r="C10" s="119">
        <v>24040.552034470431</v>
      </c>
      <c r="D10" s="119">
        <v>23019</v>
      </c>
      <c r="E10" s="2"/>
      <c r="F10" s="2"/>
      <c r="G10" s="2"/>
      <c r="H10" s="2"/>
      <c r="I10" s="2"/>
      <c r="J10" s="4"/>
    </row>
    <row r="11" spans="1:10" x14ac:dyDescent="0.3">
      <c r="B11" s="8" t="s">
        <v>6</v>
      </c>
      <c r="C11" s="118">
        <f>SUM(C6:C10)</f>
        <v>1391937.5520344705</v>
      </c>
      <c r="D11" s="118">
        <f>SUM(D6:D10)</f>
        <v>1320199</v>
      </c>
      <c r="E11" s="2"/>
      <c r="F11" s="2"/>
      <c r="G11" s="2"/>
      <c r="H11" s="2"/>
      <c r="I11" s="2"/>
    </row>
    <row r="12" spans="1:10" ht="18" customHeight="1" x14ac:dyDescent="0.3">
      <c r="C12" s="119"/>
      <c r="D12" s="119"/>
      <c r="E12" s="3"/>
      <c r="F12" s="3"/>
      <c r="G12" s="3"/>
      <c r="H12" s="3"/>
      <c r="I12" s="3"/>
    </row>
    <row r="13" spans="1:10" ht="18" x14ac:dyDescent="0.35">
      <c r="A13" s="5"/>
      <c r="B13" s="25" t="s">
        <v>3</v>
      </c>
      <c r="C13" s="120"/>
      <c r="D13" s="120"/>
    </row>
    <row r="14" spans="1:10" s="18" customFormat="1" ht="15.6" x14ac:dyDescent="0.3">
      <c r="A14" s="5"/>
      <c r="B14" s="7"/>
      <c r="C14" s="120"/>
      <c r="D14" s="120"/>
      <c r="J14" s="4"/>
    </row>
    <row r="15" spans="1:10" s="5" customFormat="1" ht="15.6" x14ac:dyDescent="0.3">
      <c r="B15" s="24" t="s">
        <v>29</v>
      </c>
      <c r="C15" s="120"/>
      <c r="D15" s="120"/>
      <c r="G15" s="7"/>
      <c r="H15" s="7"/>
      <c r="J15" s="7"/>
    </row>
    <row r="16" spans="1:10" s="5" customFormat="1" ht="15.6" x14ac:dyDescent="0.3">
      <c r="A16" t="s">
        <v>13</v>
      </c>
      <c r="B16" s="4" t="s">
        <v>4</v>
      </c>
      <c r="C16" s="121">
        <v>1000</v>
      </c>
      <c r="D16" s="121">
        <v>1000</v>
      </c>
      <c r="E16" s="20"/>
      <c r="G16" s="7"/>
      <c r="H16" s="7"/>
      <c r="J16" s="7"/>
    </row>
    <row r="17" spans="1:10" x14ac:dyDescent="0.3">
      <c r="A17" t="s">
        <v>8</v>
      </c>
      <c r="B17" s="4" t="s">
        <v>5</v>
      </c>
      <c r="C17" s="121">
        <v>56000</v>
      </c>
      <c r="D17" s="121">
        <v>55000</v>
      </c>
      <c r="E17" s="2"/>
      <c r="F17" s="2"/>
      <c r="G17" s="6"/>
      <c r="H17" s="6"/>
      <c r="I17" s="6"/>
    </row>
    <row r="18" spans="1:10" ht="24.75" customHeight="1" x14ac:dyDescent="0.3">
      <c r="A18" t="s">
        <v>9</v>
      </c>
      <c r="B18" s="4" t="s">
        <v>12</v>
      </c>
      <c r="C18" s="121">
        <v>18000</v>
      </c>
      <c r="D18" s="121">
        <v>18000</v>
      </c>
      <c r="E18" s="2"/>
      <c r="F18" s="2"/>
      <c r="G18" s="6"/>
      <c r="H18" s="6"/>
      <c r="I18" s="6"/>
    </row>
    <row r="19" spans="1:10" x14ac:dyDescent="0.3">
      <c r="A19" t="s">
        <v>10</v>
      </c>
      <c r="B19" s="4" t="s">
        <v>11</v>
      </c>
      <c r="C19" s="121"/>
      <c r="D19" s="121"/>
      <c r="E19" s="2"/>
      <c r="F19" s="2"/>
      <c r="G19" s="6"/>
      <c r="H19" s="6"/>
      <c r="I19" s="6"/>
    </row>
    <row r="20" spans="1:10" s="18" customFormat="1" x14ac:dyDescent="0.3">
      <c r="A20" s="18" t="s">
        <v>26</v>
      </c>
      <c r="B20" s="4" t="s">
        <v>27</v>
      </c>
      <c r="C20" s="119">
        <v>1274222</v>
      </c>
      <c r="D20" s="119">
        <v>1207500</v>
      </c>
      <c r="E20" s="2"/>
      <c r="F20" s="2"/>
      <c r="G20" s="6"/>
      <c r="H20" s="6"/>
      <c r="I20" s="6"/>
      <c r="J20" s="4"/>
    </row>
    <row r="21" spans="1:10" s="18" customFormat="1" x14ac:dyDescent="0.3">
      <c r="A21" s="18" t="s">
        <v>111</v>
      </c>
      <c r="B21" s="4" t="s">
        <v>112</v>
      </c>
      <c r="C21" s="119">
        <v>24040.552034470431</v>
      </c>
      <c r="D21" s="119">
        <v>23019</v>
      </c>
      <c r="E21" s="2"/>
      <c r="F21" s="2"/>
      <c r="G21" s="6"/>
      <c r="H21" s="6"/>
      <c r="I21" s="6"/>
      <c r="J21" s="4"/>
    </row>
    <row r="22" spans="1:10" s="18" customFormat="1" x14ac:dyDescent="0.3">
      <c r="A22" s="18" t="s">
        <v>14</v>
      </c>
      <c r="B22" s="4" t="s">
        <v>20</v>
      </c>
      <c r="C22" s="122">
        <v>1925</v>
      </c>
      <c r="D22" s="122">
        <v>1925</v>
      </c>
      <c r="E22" s="2"/>
      <c r="F22" s="2"/>
      <c r="G22" s="6"/>
      <c r="H22" s="6"/>
      <c r="I22" s="6"/>
      <c r="J22" s="4"/>
    </row>
    <row r="23" spans="1:10" s="18" customFormat="1" x14ac:dyDescent="0.3">
      <c r="A23" s="18" t="s">
        <v>15</v>
      </c>
      <c r="B23" s="23" t="s">
        <v>21</v>
      </c>
      <c r="C23" s="122">
        <v>1750</v>
      </c>
      <c r="D23" s="122">
        <v>1750</v>
      </c>
      <c r="E23" s="2"/>
      <c r="F23" s="2"/>
      <c r="G23" s="6"/>
      <c r="H23" s="6"/>
      <c r="I23" s="6"/>
      <c r="J23" s="4"/>
    </row>
    <row r="24" spans="1:10" s="18" customFormat="1" x14ac:dyDescent="0.3">
      <c r="B24" s="23"/>
      <c r="C24" s="122"/>
      <c r="D24" s="122"/>
      <c r="E24" s="2"/>
      <c r="F24" s="2"/>
      <c r="G24" s="6"/>
      <c r="H24" s="6"/>
      <c r="I24" s="6"/>
      <c r="J24" s="4"/>
    </row>
    <row r="25" spans="1:10" s="18" customFormat="1" x14ac:dyDescent="0.3">
      <c r="B25" s="24" t="s">
        <v>28</v>
      </c>
      <c r="C25" s="122"/>
      <c r="D25" s="122"/>
      <c r="E25" s="2"/>
      <c r="F25" s="2"/>
      <c r="G25" s="6"/>
      <c r="H25" s="6"/>
      <c r="I25" s="6"/>
      <c r="J25" s="4"/>
    </row>
    <row r="26" spans="1:10" x14ac:dyDescent="0.3">
      <c r="A26" t="s">
        <v>17</v>
      </c>
      <c r="B26" s="23" t="s">
        <v>24</v>
      </c>
      <c r="C26" s="121">
        <v>5000</v>
      </c>
      <c r="D26" s="121">
        <v>10000</v>
      </c>
      <c r="E26" s="2"/>
      <c r="F26" s="2"/>
      <c r="G26" s="6"/>
      <c r="H26" s="6"/>
      <c r="I26" s="6"/>
    </row>
    <row r="27" spans="1:10" ht="18" customHeight="1" x14ac:dyDescent="0.3">
      <c r="A27" s="18" t="s">
        <v>18</v>
      </c>
      <c r="B27" s="23" t="s">
        <v>16</v>
      </c>
      <c r="C27" s="123">
        <v>10000</v>
      </c>
      <c r="D27" s="123">
        <v>5000</v>
      </c>
      <c r="E27" s="2"/>
      <c r="F27" s="2"/>
      <c r="G27" s="6"/>
      <c r="H27" s="6"/>
      <c r="I27" s="6"/>
    </row>
    <row r="28" spans="1:10" s="18" customFormat="1" ht="18" customHeight="1" x14ac:dyDescent="0.3">
      <c r="A28" t="s">
        <v>19</v>
      </c>
      <c r="B28" s="4" t="s">
        <v>7</v>
      </c>
      <c r="C28" s="124">
        <v>0</v>
      </c>
      <c r="D28" s="124">
        <v>0</v>
      </c>
      <c r="E28" s="2"/>
      <c r="F28" s="2"/>
      <c r="G28" s="6"/>
      <c r="H28" s="6"/>
      <c r="I28" s="6"/>
      <c r="J28" s="4"/>
    </row>
    <row r="29" spans="1:10" ht="18" customHeight="1" x14ac:dyDescent="0.3">
      <c r="B29" s="9" t="s">
        <v>6</v>
      </c>
      <c r="C29" s="118">
        <f>SUM(C16:C28)</f>
        <v>1391937.5520344705</v>
      </c>
      <c r="D29" s="118">
        <f>SUM(D16:D28)</f>
        <v>1323194</v>
      </c>
      <c r="E29" s="2"/>
      <c r="F29" s="2"/>
      <c r="G29" s="6"/>
      <c r="H29" s="6"/>
      <c r="I29" s="6"/>
    </row>
    <row r="30" spans="1:10" ht="18" customHeight="1" x14ac:dyDescent="0.3">
      <c r="C30" s="125"/>
      <c r="D30" s="125"/>
      <c r="E30" s="2"/>
      <c r="F30" s="2"/>
      <c r="G30" s="6"/>
      <c r="H30" s="6"/>
      <c r="I30" s="6"/>
    </row>
    <row r="31" spans="1:10" s="18" customFormat="1" ht="104.25" customHeight="1" x14ac:dyDescent="0.3">
      <c r="B31" s="26" t="s">
        <v>113</v>
      </c>
      <c r="C31" s="133"/>
      <c r="D31" s="133"/>
      <c r="E31" s="21"/>
      <c r="F31" s="2"/>
      <c r="G31" s="6"/>
      <c r="H31" s="6"/>
      <c r="I31" s="6"/>
      <c r="J31" s="4"/>
    </row>
    <row r="32" spans="1:10" ht="82.5" customHeight="1" x14ac:dyDescent="0.3">
      <c r="C32" s="126"/>
      <c r="D32" s="126"/>
      <c r="F32" s="22"/>
    </row>
    <row r="33" spans="2:5" x14ac:dyDescent="0.3">
      <c r="C33" s="126"/>
      <c r="D33" s="126"/>
      <c r="E33" s="3"/>
    </row>
    <row r="34" spans="2:5" x14ac:dyDescent="0.3">
      <c r="B34" s="8"/>
      <c r="E34" s="3"/>
    </row>
    <row r="48" spans="2:5" ht="15.6" x14ac:dyDescent="0.3">
      <c r="B48" s="7"/>
    </row>
    <row r="51" spans="3:4" x14ac:dyDescent="0.3">
      <c r="C51" s="14"/>
      <c r="D51" s="14"/>
    </row>
    <row r="52" spans="3:4" x14ac:dyDescent="0.3">
      <c r="C52" s="14"/>
      <c r="D52" s="14"/>
    </row>
    <row r="53" spans="3:4" x14ac:dyDescent="0.3">
      <c r="C53" s="14"/>
      <c r="D53" s="14"/>
    </row>
    <row r="54" spans="3:4" x14ac:dyDescent="0.3">
      <c r="C54" s="14"/>
      <c r="D54" s="14"/>
    </row>
    <row r="55" spans="3:4" x14ac:dyDescent="0.3">
      <c r="C55" s="14"/>
      <c r="D55" s="14"/>
    </row>
    <row r="56" spans="3:4" x14ac:dyDescent="0.3">
      <c r="C56" s="14"/>
      <c r="D56" s="14"/>
    </row>
    <row r="57" spans="3:4" x14ac:dyDescent="0.3">
      <c r="C57" s="14"/>
      <c r="D57" s="14"/>
    </row>
    <row r="58" spans="3:4" x14ac:dyDescent="0.3">
      <c r="C58" s="14"/>
      <c r="D58" s="14"/>
    </row>
    <row r="59" spans="3:4" x14ac:dyDescent="0.3">
      <c r="C59" s="14"/>
      <c r="D59" s="14"/>
    </row>
    <row r="60" spans="3:4" x14ac:dyDescent="0.3">
      <c r="C60" s="14"/>
      <c r="D60" s="14"/>
    </row>
    <row r="61" spans="3:4" x14ac:dyDescent="0.3">
      <c r="C61" s="14"/>
      <c r="D61" s="14"/>
    </row>
    <row r="62" spans="3:4" x14ac:dyDescent="0.3">
      <c r="C62" s="14"/>
      <c r="D62" s="14"/>
    </row>
    <row r="63" spans="3:4" x14ac:dyDescent="0.3">
      <c r="C63" s="14"/>
      <c r="D63" s="14"/>
    </row>
    <row r="64" spans="3:4" x14ac:dyDescent="0.3">
      <c r="C64" s="14"/>
      <c r="D64" s="14"/>
    </row>
    <row r="65" spans="3:4" x14ac:dyDescent="0.3">
      <c r="C65" s="14"/>
      <c r="D65" s="14"/>
    </row>
    <row r="66" spans="3:4" x14ac:dyDescent="0.3">
      <c r="C66" s="14"/>
      <c r="D66" s="14"/>
    </row>
    <row r="67" spans="3:4" x14ac:dyDescent="0.3">
      <c r="C67" s="14"/>
      <c r="D67" s="14"/>
    </row>
    <row r="69" spans="3:4" x14ac:dyDescent="0.3">
      <c r="C69" s="14"/>
      <c r="D69" s="14"/>
    </row>
  </sheetData>
  <mergeCells count="1">
    <mergeCell ref="C31:D31"/>
  </mergeCells>
  <phoneticPr fontId="5" type="noConversion"/>
  <printOptions gridLines="1"/>
  <pageMargins left="0.25" right="0.25" top="0.75" bottom="0.75" header="0.3" footer="0.3"/>
  <pageSetup orientation="portrait" r:id="rId1"/>
  <headerFooter>
    <oddHeader xml:space="preserve">&amp;CWPLC Budget 
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="90" zoomScaleNormal="90" workbookViewId="0">
      <selection activeCell="G30" sqref="G30"/>
    </sheetView>
  </sheetViews>
  <sheetFormatPr defaultColWidth="9.33203125" defaultRowHeight="14.4" x14ac:dyDescent="0.3"/>
  <cols>
    <col min="1" max="1" width="55.33203125" style="4" customWidth="1"/>
    <col min="2" max="2" width="0" style="18" hidden="1" customWidth="1"/>
    <col min="3" max="3" width="19" style="18" bestFit="1" customWidth="1"/>
    <col min="4" max="4" width="15.33203125" style="18" customWidth="1"/>
    <col min="5" max="5" width="17.33203125" style="18" customWidth="1"/>
    <col min="6" max="6" width="19" style="18" bestFit="1" customWidth="1"/>
    <col min="7" max="7" width="18.33203125" style="18" customWidth="1"/>
    <col min="8" max="8" width="17.6640625" style="18" customWidth="1"/>
    <col min="9" max="9" width="13.44140625" style="18" customWidth="1"/>
    <col min="10" max="16384" width="9.33203125" style="18"/>
  </cols>
  <sheetData>
    <row r="1" spans="1:9" x14ac:dyDescent="0.3">
      <c r="C1" s="70"/>
      <c r="D1" s="74">
        <v>2021</v>
      </c>
      <c r="E1" s="49"/>
      <c r="F1" s="49"/>
    </row>
    <row r="2" spans="1:9" ht="15" thickBot="1" x14ac:dyDescent="0.35">
      <c r="B2" s="29"/>
      <c r="C2" s="81"/>
      <c r="D2" s="76">
        <v>2020</v>
      </c>
      <c r="E2" s="49"/>
      <c r="F2" s="49"/>
    </row>
    <row r="3" spans="1:9" x14ac:dyDescent="0.3">
      <c r="B3" s="29"/>
      <c r="C3" s="82"/>
      <c r="D3" s="49"/>
      <c r="E3" s="49"/>
    </row>
    <row r="5" spans="1:9" x14ac:dyDescent="0.3">
      <c r="C5" s="109">
        <v>2021</v>
      </c>
      <c r="D5" s="109">
        <v>2021</v>
      </c>
      <c r="E5" s="109">
        <v>2021</v>
      </c>
      <c r="F5" s="109">
        <v>2020</v>
      </c>
      <c r="G5" s="109">
        <v>2020</v>
      </c>
      <c r="H5" s="109">
        <v>2020</v>
      </c>
      <c r="I5" s="29" t="s">
        <v>32</v>
      </c>
    </row>
    <row r="6" spans="1:9" x14ac:dyDescent="0.3">
      <c r="A6" s="40" t="s">
        <v>56</v>
      </c>
      <c r="B6" s="108"/>
      <c r="C6" s="93" t="s">
        <v>96</v>
      </c>
      <c r="D6" s="29" t="s">
        <v>97</v>
      </c>
      <c r="E6" s="29" t="s">
        <v>95</v>
      </c>
      <c r="F6" s="93" t="s">
        <v>96</v>
      </c>
      <c r="G6" s="29" t="s">
        <v>97</v>
      </c>
      <c r="H6" s="29" t="s">
        <v>95</v>
      </c>
      <c r="I6" s="107" t="s">
        <v>94</v>
      </c>
    </row>
    <row r="7" spans="1:9" x14ac:dyDescent="0.3">
      <c r="A7" s="43" t="s">
        <v>65</v>
      </c>
      <c r="B7" s="106"/>
      <c r="C7" s="114">
        <v>29761.928730837059</v>
      </c>
      <c r="D7" s="111">
        <v>5855</v>
      </c>
      <c r="E7" s="111">
        <f t="shared" ref="E7:E22" si="0">SUM(C7:D7)</f>
        <v>35616.928730837055</v>
      </c>
      <c r="F7" s="80">
        <v>29221.724780597786</v>
      </c>
      <c r="G7" s="34">
        <v>5605</v>
      </c>
      <c r="H7" s="34">
        <f t="shared" ref="H7:H22" si="1">SUM(F7:G7)</f>
        <v>34826.724780597782</v>
      </c>
      <c r="I7" s="33">
        <f t="shared" ref="I7:I22" si="2">E7-H7</f>
        <v>790.20395023927267</v>
      </c>
    </row>
    <row r="8" spans="1:9" x14ac:dyDescent="0.3">
      <c r="A8" s="46" t="s">
        <v>66</v>
      </c>
      <c r="B8" s="106">
        <v>25542</v>
      </c>
      <c r="C8" s="114">
        <v>120297.37286937873</v>
      </c>
      <c r="D8" s="111">
        <v>5855</v>
      </c>
      <c r="E8" s="111">
        <f t="shared" si="0"/>
        <v>126152.37286937873</v>
      </c>
      <c r="F8" s="80">
        <v>117447.84728806575</v>
      </c>
      <c r="G8" s="34">
        <v>5605</v>
      </c>
      <c r="H8" s="34">
        <f t="shared" si="1"/>
        <v>123052.84728806575</v>
      </c>
      <c r="I8" s="33">
        <f t="shared" si="2"/>
        <v>3099.525581312977</v>
      </c>
    </row>
    <row r="9" spans="1:9" x14ac:dyDescent="0.3">
      <c r="A9" s="43" t="s">
        <v>115</v>
      </c>
      <c r="B9" s="106"/>
      <c r="C9" s="114">
        <v>113164.55158410069</v>
      </c>
      <c r="D9" s="111">
        <v>5855</v>
      </c>
      <c r="E9" s="111">
        <f t="shared" si="0"/>
        <v>119019.55158410069</v>
      </c>
      <c r="F9" s="80">
        <v>106995.37212074552</v>
      </c>
      <c r="G9" s="34">
        <v>5605</v>
      </c>
      <c r="H9" s="34">
        <f t="shared" si="1"/>
        <v>112600.37212074552</v>
      </c>
      <c r="I9" s="33">
        <f t="shared" si="2"/>
        <v>6419.1794633551617</v>
      </c>
    </row>
    <row r="10" spans="1:9" x14ac:dyDescent="0.3">
      <c r="A10" s="46" t="s">
        <v>67</v>
      </c>
      <c r="B10" s="106"/>
      <c r="C10" s="114">
        <v>29865.01234838424</v>
      </c>
      <c r="D10" s="111">
        <v>5855</v>
      </c>
      <c r="E10" s="111">
        <f t="shared" si="0"/>
        <v>35720.01234838424</v>
      </c>
      <c r="F10" s="80">
        <v>29092.79918658387</v>
      </c>
      <c r="G10" s="34">
        <v>5605</v>
      </c>
      <c r="H10" s="34">
        <f t="shared" si="1"/>
        <v>34697.79918658387</v>
      </c>
      <c r="I10" s="33">
        <f t="shared" si="2"/>
        <v>1022.2131618003696</v>
      </c>
    </row>
    <row r="11" spans="1:9" x14ac:dyDescent="0.3">
      <c r="A11" s="46" t="s">
        <v>68</v>
      </c>
      <c r="B11" s="106"/>
      <c r="C11" s="114">
        <v>50459.589217158733</v>
      </c>
      <c r="D11" s="111">
        <v>5855</v>
      </c>
      <c r="E11" s="111">
        <f t="shared" si="0"/>
        <v>56314.589217158733</v>
      </c>
      <c r="F11" s="80">
        <v>47565.725217108658</v>
      </c>
      <c r="G11" s="34">
        <v>5605</v>
      </c>
      <c r="H11" s="34">
        <f t="shared" si="1"/>
        <v>53170.725217108658</v>
      </c>
      <c r="I11" s="33">
        <f t="shared" si="2"/>
        <v>3143.8640000500745</v>
      </c>
    </row>
    <row r="12" spans="1:9" x14ac:dyDescent="0.3">
      <c r="A12" s="46" t="s">
        <v>69</v>
      </c>
      <c r="B12" s="106"/>
      <c r="C12" s="114">
        <v>19031.57275514707</v>
      </c>
      <c r="D12" s="111">
        <v>5855</v>
      </c>
      <c r="E12" s="111">
        <f t="shared" si="0"/>
        <v>24886.57275514707</v>
      </c>
      <c r="F12" s="80">
        <v>18331.763240327484</v>
      </c>
      <c r="G12" s="34">
        <v>5605</v>
      </c>
      <c r="H12" s="34">
        <f t="shared" si="1"/>
        <v>23936.763240327484</v>
      </c>
      <c r="I12" s="33">
        <f t="shared" si="2"/>
        <v>949.80951481958618</v>
      </c>
    </row>
    <row r="13" spans="1:9" x14ac:dyDescent="0.3">
      <c r="A13" s="46" t="s">
        <v>70</v>
      </c>
      <c r="B13" s="106"/>
      <c r="C13" s="114">
        <v>140189.66396839559</v>
      </c>
      <c r="D13" s="111">
        <v>5855</v>
      </c>
      <c r="E13" s="111">
        <f t="shared" si="0"/>
        <v>146044.66396839559</v>
      </c>
      <c r="F13" s="80">
        <v>134907.62327255338</v>
      </c>
      <c r="G13" s="34">
        <v>5605</v>
      </c>
      <c r="H13" s="34">
        <f t="shared" si="1"/>
        <v>140512.62327255338</v>
      </c>
      <c r="I13" s="33">
        <f t="shared" si="2"/>
        <v>5532.04069584221</v>
      </c>
    </row>
    <row r="14" spans="1:9" x14ac:dyDescent="0.3">
      <c r="A14" s="43" t="s">
        <v>71</v>
      </c>
      <c r="B14" s="106"/>
      <c r="C14" s="114">
        <v>92306.429623973119</v>
      </c>
      <c r="D14" s="111">
        <v>5855</v>
      </c>
      <c r="E14" s="111">
        <f t="shared" si="0"/>
        <v>98161.429623973119</v>
      </c>
      <c r="F14" s="80">
        <v>86519.726574622066</v>
      </c>
      <c r="G14" s="34">
        <v>5605</v>
      </c>
      <c r="H14" s="34">
        <f t="shared" si="1"/>
        <v>92124.726574622066</v>
      </c>
      <c r="I14" s="33">
        <f t="shared" si="2"/>
        <v>6036.7030493510538</v>
      </c>
    </row>
    <row r="15" spans="1:9" x14ac:dyDescent="0.3">
      <c r="A15" s="46" t="s">
        <v>93</v>
      </c>
      <c r="B15" s="106" t="e">
        <f>SUM(#REF!)</f>
        <v>#REF!</v>
      </c>
      <c r="C15" s="114">
        <v>87677.940410286683</v>
      </c>
      <c r="D15" s="111">
        <v>5855</v>
      </c>
      <c r="E15" s="111">
        <f t="shared" si="0"/>
        <v>93532.940410286683</v>
      </c>
      <c r="F15" s="80">
        <v>82433.436323639093</v>
      </c>
      <c r="G15" s="34">
        <v>5605</v>
      </c>
      <c r="H15" s="34">
        <f t="shared" si="1"/>
        <v>88038.436323639093</v>
      </c>
      <c r="I15" s="33">
        <f t="shared" si="2"/>
        <v>5494.5040866475902</v>
      </c>
    </row>
    <row r="16" spans="1:9" x14ac:dyDescent="0.3">
      <c r="A16" s="46" t="s">
        <v>73</v>
      </c>
      <c r="B16" s="106"/>
      <c r="C16" s="114">
        <v>40223.653007198765</v>
      </c>
      <c r="D16" s="111">
        <v>5855</v>
      </c>
      <c r="E16" s="111">
        <f t="shared" si="0"/>
        <v>46078.653007198765</v>
      </c>
      <c r="F16" s="80">
        <v>36038.515046186534</v>
      </c>
      <c r="G16" s="34">
        <v>5605</v>
      </c>
      <c r="H16" s="34">
        <f t="shared" si="1"/>
        <v>41643.515046186534</v>
      </c>
      <c r="I16" s="33">
        <f t="shared" si="2"/>
        <v>4435.1379610122312</v>
      </c>
    </row>
    <row r="17" spans="1:9" x14ac:dyDescent="0.3">
      <c r="A17" s="46" t="s">
        <v>92</v>
      </c>
      <c r="B17" s="106"/>
      <c r="C17" s="114">
        <v>55521.675963960348</v>
      </c>
      <c r="D17" s="111">
        <v>5855</v>
      </c>
      <c r="E17" s="111">
        <f t="shared" si="0"/>
        <v>61376.675963960348</v>
      </c>
      <c r="F17" s="80">
        <v>49282.57914447644</v>
      </c>
      <c r="G17" s="34">
        <v>5605</v>
      </c>
      <c r="H17" s="34">
        <f t="shared" si="1"/>
        <v>54887.57914447644</v>
      </c>
      <c r="I17" s="33">
        <f t="shared" si="2"/>
        <v>6489.0968194839079</v>
      </c>
    </row>
    <row r="18" spans="1:9" x14ac:dyDescent="0.3">
      <c r="A18" s="46" t="s">
        <v>75</v>
      </c>
      <c r="B18" s="106"/>
      <c r="C18" s="114">
        <v>274348.43095159647</v>
      </c>
      <c r="D18" s="111">
        <v>5855</v>
      </c>
      <c r="E18" s="111">
        <f t="shared" si="0"/>
        <v>280203.43095159647</v>
      </c>
      <c r="F18" s="80">
        <v>257866.87898376695</v>
      </c>
      <c r="G18" s="34">
        <v>5605</v>
      </c>
      <c r="H18" s="34">
        <f t="shared" si="1"/>
        <v>263471.87898376695</v>
      </c>
      <c r="I18" s="33">
        <f t="shared" si="2"/>
        <v>16731.551967829524</v>
      </c>
    </row>
    <row r="19" spans="1:9" x14ac:dyDescent="0.3">
      <c r="A19" s="46" t="s">
        <v>76</v>
      </c>
      <c r="B19" s="106"/>
      <c r="C19" s="114">
        <v>27648.950494987483</v>
      </c>
      <c r="D19" s="111">
        <v>5855</v>
      </c>
      <c r="E19" s="111">
        <f t="shared" si="0"/>
        <v>33503.950494987483</v>
      </c>
      <c r="F19" s="80">
        <v>26073.940114002013</v>
      </c>
      <c r="G19" s="34">
        <v>5605</v>
      </c>
      <c r="H19" s="34">
        <f t="shared" si="1"/>
        <v>31678.940114002013</v>
      </c>
      <c r="I19" s="33">
        <f t="shared" si="2"/>
        <v>1825.01038098547</v>
      </c>
    </row>
    <row r="20" spans="1:9" x14ac:dyDescent="0.3">
      <c r="A20" s="46" t="s">
        <v>77</v>
      </c>
      <c r="B20" s="106"/>
      <c r="C20" s="114">
        <v>63883.504270406564</v>
      </c>
      <c r="D20" s="111">
        <v>5855</v>
      </c>
      <c r="E20" s="111">
        <f t="shared" si="0"/>
        <v>69738.504270406556</v>
      </c>
      <c r="F20" s="80">
        <v>60504.021793393345</v>
      </c>
      <c r="G20" s="34">
        <v>5605</v>
      </c>
      <c r="H20" s="34">
        <f t="shared" si="1"/>
        <v>66109.021793393345</v>
      </c>
      <c r="I20" s="33">
        <f t="shared" si="2"/>
        <v>3629.4824770132109</v>
      </c>
    </row>
    <row r="21" spans="1:9" x14ac:dyDescent="0.3">
      <c r="A21" s="46" t="s">
        <v>78</v>
      </c>
      <c r="B21" s="106"/>
      <c r="C21" s="114">
        <v>67985.579803890549</v>
      </c>
      <c r="D21" s="111">
        <v>5855</v>
      </c>
      <c r="E21" s="111">
        <f t="shared" si="0"/>
        <v>73840.579803890549</v>
      </c>
      <c r="F21" s="80">
        <v>65174.647685879027</v>
      </c>
      <c r="G21" s="34">
        <v>5605</v>
      </c>
      <c r="H21" s="34">
        <f t="shared" si="1"/>
        <v>70779.647685879027</v>
      </c>
      <c r="I21" s="33">
        <f t="shared" si="2"/>
        <v>3060.9321180115221</v>
      </c>
    </row>
    <row r="22" spans="1:9" ht="16.5" customHeight="1" x14ac:dyDescent="0.3">
      <c r="A22" s="48" t="s">
        <v>91</v>
      </c>
      <c r="B22" s="105" t="e">
        <f>SUM(#REF!)</f>
        <v>#REF!</v>
      </c>
      <c r="C22" s="114">
        <v>61856.144000297892</v>
      </c>
      <c r="D22" s="111">
        <v>5855</v>
      </c>
      <c r="E22" s="111">
        <f t="shared" si="0"/>
        <v>67711.144000297892</v>
      </c>
      <c r="F22" s="80">
        <v>60043.399228052127</v>
      </c>
      <c r="G22" s="34">
        <v>5605</v>
      </c>
      <c r="H22" s="34">
        <f t="shared" si="1"/>
        <v>65648.39922805212</v>
      </c>
      <c r="I22" s="33">
        <f t="shared" si="2"/>
        <v>2062.7447722457728</v>
      </c>
    </row>
    <row r="23" spans="1:9" x14ac:dyDescent="0.3">
      <c r="C23" s="104">
        <f t="shared" ref="C23:H23" si="3">SUM(C7:C22)</f>
        <v>1274222</v>
      </c>
      <c r="D23" s="33">
        <f t="shared" si="3"/>
        <v>93680</v>
      </c>
      <c r="E23" s="33">
        <f t="shared" si="3"/>
        <v>1367902</v>
      </c>
      <c r="F23" s="104">
        <f t="shared" si="3"/>
        <v>1207500.0000000005</v>
      </c>
      <c r="G23" s="33">
        <f t="shared" si="3"/>
        <v>89680</v>
      </c>
      <c r="H23" s="33">
        <f t="shared" si="3"/>
        <v>1297180.0000000005</v>
      </c>
      <c r="I23" s="33"/>
    </row>
  </sheetData>
  <pageMargins left="0.7" right="0.7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H27" sqref="H27"/>
    </sheetView>
  </sheetViews>
  <sheetFormatPr defaultColWidth="9.33203125" defaultRowHeight="14.4" x14ac:dyDescent="0.3"/>
  <cols>
    <col min="1" max="1" width="39.5546875" style="18" bestFit="1" customWidth="1"/>
    <col min="2" max="2" width="22.33203125" style="18" bestFit="1" customWidth="1"/>
    <col min="3" max="4" width="18.33203125" style="18" bestFit="1" customWidth="1"/>
    <col min="5" max="5" width="12.33203125" style="18" bestFit="1" customWidth="1"/>
    <col min="6" max="6" width="14" style="18" customWidth="1"/>
    <col min="7" max="16384" width="9.33203125" style="18"/>
  </cols>
  <sheetData>
    <row r="1" spans="1:5" x14ac:dyDescent="0.3">
      <c r="A1" s="27" t="s">
        <v>30</v>
      </c>
      <c r="B1" s="28">
        <v>0</v>
      </c>
    </row>
    <row r="2" spans="1:5" x14ac:dyDescent="0.3">
      <c r="A2" s="29" t="s">
        <v>50</v>
      </c>
      <c r="B2" s="33">
        <f>ROUND(B1/16, 0)</f>
        <v>0</v>
      </c>
    </row>
    <row r="5" spans="1:5" x14ac:dyDescent="0.3">
      <c r="A5" s="29" t="s">
        <v>31</v>
      </c>
      <c r="B5" s="110" t="s">
        <v>99</v>
      </c>
      <c r="C5" s="127" t="s">
        <v>49</v>
      </c>
      <c r="D5" s="29" t="s">
        <v>32</v>
      </c>
    </row>
    <row r="6" spans="1:5" x14ac:dyDescent="0.3">
      <c r="A6" s="18" t="s">
        <v>33</v>
      </c>
      <c r="B6" s="111">
        <v>5854.68</v>
      </c>
      <c r="C6" s="34">
        <v>5605</v>
      </c>
      <c r="D6" s="30">
        <f>B6-C6</f>
        <v>249.68000000000029</v>
      </c>
      <c r="E6" s="31"/>
    </row>
    <row r="7" spans="1:5" x14ac:dyDescent="0.3">
      <c r="A7" s="18" t="s">
        <v>34</v>
      </c>
      <c r="B7" s="111">
        <v>5854.68</v>
      </c>
      <c r="C7" s="34">
        <v>5605</v>
      </c>
      <c r="D7" s="30">
        <f>B7-C7</f>
        <v>249.68000000000029</v>
      </c>
      <c r="E7" s="31"/>
    </row>
    <row r="8" spans="1:5" x14ac:dyDescent="0.3">
      <c r="A8" s="18" t="s">
        <v>114</v>
      </c>
      <c r="B8" s="111">
        <v>5854.68</v>
      </c>
      <c r="C8" s="34">
        <v>5605</v>
      </c>
      <c r="D8" s="30">
        <f t="shared" ref="D8:D21" si="0">B8-C8</f>
        <v>249.68000000000029</v>
      </c>
      <c r="E8" s="31"/>
    </row>
    <row r="9" spans="1:5" x14ac:dyDescent="0.3">
      <c r="A9" s="18" t="s">
        <v>35</v>
      </c>
      <c r="B9" s="111">
        <v>5854.68</v>
      </c>
      <c r="C9" s="34">
        <v>5605</v>
      </c>
      <c r="D9" s="30">
        <f t="shared" si="0"/>
        <v>249.68000000000029</v>
      </c>
      <c r="E9" s="31"/>
    </row>
    <row r="10" spans="1:5" x14ac:dyDescent="0.3">
      <c r="A10" s="18" t="s">
        <v>36</v>
      </c>
      <c r="B10" s="111">
        <v>5854.68</v>
      </c>
      <c r="C10" s="34">
        <v>5605</v>
      </c>
      <c r="D10" s="30">
        <f t="shared" si="0"/>
        <v>249.68000000000029</v>
      </c>
      <c r="E10" s="31"/>
    </row>
    <row r="11" spans="1:5" x14ac:dyDescent="0.3">
      <c r="A11" s="18" t="s">
        <v>37</v>
      </c>
      <c r="B11" s="111">
        <v>5854.68</v>
      </c>
      <c r="C11" s="34">
        <v>5605</v>
      </c>
      <c r="D11" s="30">
        <f t="shared" si="0"/>
        <v>249.68000000000029</v>
      </c>
      <c r="E11" s="31"/>
    </row>
    <row r="12" spans="1:5" x14ac:dyDescent="0.3">
      <c r="A12" s="18" t="s">
        <v>38</v>
      </c>
      <c r="B12" s="111">
        <v>5854.68</v>
      </c>
      <c r="C12" s="34">
        <v>5605</v>
      </c>
      <c r="D12" s="30">
        <f t="shared" si="0"/>
        <v>249.68000000000029</v>
      </c>
      <c r="E12" s="31"/>
    </row>
    <row r="13" spans="1:5" x14ac:dyDescent="0.3">
      <c r="A13" s="18" t="s">
        <v>39</v>
      </c>
      <c r="B13" s="111">
        <v>5854.68</v>
      </c>
      <c r="C13" s="34">
        <v>5605</v>
      </c>
      <c r="D13" s="30">
        <f t="shared" si="0"/>
        <v>249.68000000000029</v>
      </c>
      <c r="E13" s="31"/>
    </row>
    <row r="14" spans="1:5" x14ac:dyDescent="0.3">
      <c r="A14" s="18" t="s">
        <v>40</v>
      </c>
      <c r="B14" s="111">
        <v>5854.68</v>
      </c>
      <c r="C14" s="34">
        <v>5605</v>
      </c>
      <c r="D14" s="30">
        <f t="shared" si="0"/>
        <v>249.68000000000029</v>
      </c>
      <c r="E14" s="31"/>
    </row>
    <row r="15" spans="1:5" x14ac:dyDescent="0.3">
      <c r="A15" s="18" t="s">
        <v>41</v>
      </c>
      <c r="B15" s="111">
        <v>5854.68</v>
      </c>
      <c r="C15" s="34">
        <v>5605</v>
      </c>
      <c r="D15" s="30">
        <f t="shared" si="0"/>
        <v>249.68000000000029</v>
      </c>
      <c r="E15" s="31"/>
    </row>
    <row r="16" spans="1:5" x14ac:dyDescent="0.3">
      <c r="A16" s="18" t="s">
        <v>42</v>
      </c>
      <c r="B16" s="111">
        <v>5854.68</v>
      </c>
      <c r="C16" s="34">
        <v>5605</v>
      </c>
      <c r="D16" s="30">
        <f t="shared" si="0"/>
        <v>249.68000000000029</v>
      </c>
      <c r="E16" s="31"/>
    </row>
    <row r="17" spans="1:10" x14ac:dyDescent="0.3">
      <c r="A17" s="18" t="s">
        <v>43</v>
      </c>
      <c r="B17" s="111">
        <v>5854.68</v>
      </c>
      <c r="C17" s="34">
        <v>5605</v>
      </c>
      <c r="D17" s="30">
        <f t="shared" si="0"/>
        <v>249.68000000000029</v>
      </c>
      <c r="E17" s="31"/>
    </row>
    <row r="18" spans="1:10" x14ac:dyDescent="0.3">
      <c r="A18" s="18" t="s">
        <v>44</v>
      </c>
      <c r="B18" s="111">
        <v>5854.68</v>
      </c>
      <c r="C18" s="34">
        <v>5605</v>
      </c>
      <c r="D18" s="30">
        <f t="shared" si="0"/>
        <v>249.68000000000029</v>
      </c>
      <c r="E18" s="31"/>
    </row>
    <row r="19" spans="1:10" x14ac:dyDescent="0.3">
      <c r="A19" s="18" t="s">
        <v>45</v>
      </c>
      <c r="B19" s="111">
        <v>5854.68</v>
      </c>
      <c r="C19" s="34">
        <v>5605</v>
      </c>
      <c r="D19" s="30">
        <f t="shared" si="0"/>
        <v>249.68000000000029</v>
      </c>
      <c r="E19" s="31"/>
    </row>
    <row r="20" spans="1:10" x14ac:dyDescent="0.3">
      <c r="A20" s="18" t="s">
        <v>46</v>
      </c>
      <c r="B20" s="111">
        <v>5854.68</v>
      </c>
      <c r="C20" s="34">
        <v>5605</v>
      </c>
      <c r="D20" s="30">
        <f t="shared" si="0"/>
        <v>249.68000000000029</v>
      </c>
      <c r="E20" s="31"/>
      <c r="J20" s="29"/>
    </row>
    <row r="21" spans="1:10" x14ac:dyDescent="0.3">
      <c r="A21" s="18" t="s">
        <v>47</v>
      </c>
      <c r="B21" s="111">
        <v>5854.68</v>
      </c>
      <c r="C21" s="34">
        <v>5605</v>
      </c>
      <c r="D21" s="30">
        <f t="shared" si="0"/>
        <v>249.68000000000029</v>
      </c>
      <c r="E21" s="31"/>
    </row>
    <row r="22" spans="1:10" s="29" customFormat="1" x14ac:dyDescent="0.3">
      <c r="A22" s="29" t="s">
        <v>48</v>
      </c>
      <c r="B22" s="132">
        <f>SUM(B6:B21)</f>
        <v>93674.879999999976</v>
      </c>
      <c r="C22" s="128">
        <f>SUM(C6:C21)</f>
        <v>89680</v>
      </c>
      <c r="D22" s="32">
        <f>SUM(D6:D21)</f>
        <v>3994.8800000000047</v>
      </c>
      <c r="J22" s="18"/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2"/>
  <sheetViews>
    <sheetView zoomScaleNormal="100" workbookViewId="0">
      <selection activeCell="A13" sqref="A13"/>
    </sheetView>
  </sheetViews>
  <sheetFormatPr defaultColWidth="9.33203125" defaultRowHeight="14.4" x14ac:dyDescent="0.3"/>
  <cols>
    <col min="1" max="1" width="41.6640625" style="61" customWidth="1"/>
    <col min="2" max="2" width="11.6640625" style="49" customWidth="1"/>
    <col min="3" max="3" width="9.6640625" style="49" customWidth="1"/>
    <col min="4" max="4" width="13.6640625" style="49" customWidth="1"/>
    <col min="5" max="6" width="15.33203125" style="49" customWidth="1"/>
    <col min="7" max="7" width="17.6640625" style="49" customWidth="1"/>
    <col min="8" max="8" width="15.44140625" style="49" customWidth="1"/>
    <col min="9" max="9" width="16.5546875" style="49" customWidth="1"/>
    <col min="10" max="10" width="22.6640625" style="49" bestFit="1" customWidth="1"/>
    <col min="11" max="11" width="26.6640625" style="49" customWidth="1"/>
    <col min="12" max="12" width="13.6640625" style="49" bestFit="1" customWidth="1"/>
    <col min="13" max="13" width="10.5546875" style="49" bestFit="1" customWidth="1"/>
    <col min="14" max="16384" width="9.33203125" style="49"/>
  </cols>
  <sheetData>
    <row r="2" spans="1:13" x14ac:dyDescent="0.3">
      <c r="D2" s="84"/>
      <c r="G2" s="42" t="s">
        <v>51</v>
      </c>
      <c r="H2" s="35">
        <v>1116722</v>
      </c>
      <c r="I2" s="49" t="s">
        <v>52</v>
      </c>
    </row>
    <row r="3" spans="1:13" x14ac:dyDescent="0.3">
      <c r="D3" s="84"/>
      <c r="G3" s="42" t="s">
        <v>53</v>
      </c>
      <c r="H3" s="35">
        <v>157500</v>
      </c>
      <c r="I3" s="49" t="s">
        <v>54</v>
      </c>
    </row>
    <row r="5" spans="1:13" x14ac:dyDescent="0.3">
      <c r="B5" s="99">
        <v>2019</v>
      </c>
      <c r="C5" s="99">
        <v>2019</v>
      </c>
      <c r="D5" s="99">
        <v>2018</v>
      </c>
      <c r="E5" s="56">
        <v>2018</v>
      </c>
      <c r="F5" s="56" t="s">
        <v>51</v>
      </c>
      <c r="G5" s="42" t="s">
        <v>55</v>
      </c>
      <c r="H5" s="99">
        <v>2019</v>
      </c>
      <c r="I5" s="37">
        <v>2019</v>
      </c>
      <c r="J5" s="42" t="s">
        <v>53</v>
      </c>
      <c r="K5" s="38">
        <v>2021</v>
      </c>
      <c r="L5" s="39">
        <v>2020</v>
      </c>
    </row>
    <row r="6" spans="1:13" x14ac:dyDescent="0.3">
      <c r="A6" s="60"/>
      <c r="B6" s="41" t="s">
        <v>57</v>
      </c>
      <c r="C6" s="41" t="s">
        <v>58</v>
      </c>
      <c r="D6" s="41" t="s">
        <v>59</v>
      </c>
      <c r="E6" s="41" t="s">
        <v>60</v>
      </c>
      <c r="F6" s="41" t="s">
        <v>84</v>
      </c>
      <c r="G6" s="93" t="s">
        <v>61</v>
      </c>
      <c r="H6" s="94" t="s">
        <v>62</v>
      </c>
      <c r="I6" s="95" t="s">
        <v>63</v>
      </c>
      <c r="J6" s="95" t="s">
        <v>64</v>
      </c>
      <c r="K6" s="96" t="s">
        <v>101</v>
      </c>
      <c r="L6" s="97" t="s">
        <v>100</v>
      </c>
      <c r="M6" s="98" t="s">
        <v>87</v>
      </c>
    </row>
    <row r="7" spans="1:13" x14ac:dyDescent="0.3">
      <c r="A7" s="61" t="s">
        <v>65</v>
      </c>
      <c r="B7" s="85">
        <v>120437</v>
      </c>
      <c r="C7" s="53">
        <f>B7/$B$24</f>
        <v>2.255409587826927E-2</v>
      </c>
      <c r="D7" s="52">
        <v>160377</v>
      </c>
      <c r="E7" s="53">
        <f>D7/$D$24</f>
        <v>2.7574042365236182E-2</v>
      </c>
      <c r="F7" s="112">
        <f>(($C7*3)+$E7)/4</f>
        <v>2.3809082500010997E-2</v>
      </c>
      <c r="G7" s="44">
        <f>(($C7*3)+$E7)/4*$H$2</f>
        <v>26588.126227577279</v>
      </c>
      <c r="H7" s="45">
        <v>54693</v>
      </c>
      <c r="I7" s="113">
        <f>H7/$H$24</f>
        <v>2.0151127004823993E-2</v>
      </c>
      <c r="J7" s="44">
        <f>I7*$H$3</f>
        <v>3173.8025032597789</v>
      </c>
      <c r="K7" s="86">
        <f>G7+J7</f>
        <v>29761.928730837059</v>
      </c>
      <c r="L7" s="80">
        <v>29221.724780597786</v>
      </c>
      <c r="M7" s="103">
        <f>K7-L7</f>
        <v>540.20395023927267</v>
      </c>
    </row>
    <row r="8" spans="1:13" x14ac:dyDescent="0.3">
      <c r="A8" s="63" t="s">
        <v>66</v>
      </c>
      <c r="B8" s="85">
        <v>500157</v>
      </c>
      <c r="C8" s="53">
        <f t="shared" ref="C8:C22" si="0">B8/$B$24</f>
        <v>9.3663815373909373E-2</v>
      </c>
      <c r="D8" s="52">
        <v>506369</v>
      </c>
      <c r="E8" s="53">
        <f t="shared" ref="E8:E24" si="1">D8/$D$24</f>
        <v>8.7061363278040371E-2</v>
      </c>
      <c r="F8" s="112">
        <f t="shared" ref="F8:F23" si="2">(($C8*3)+$E8)/4</f>
        <v>9.2013202349942119E-2</v>
      </c>
      <c r="G8" s="44">
        <f>((C8*3)+E8)/4*$H$2</f>
        <v>102753.16735463207</v>
      </c>
      <c r="H8" s="45">
        <v>302333</v>
      </c>
      <c r="I8" s="113">
        <f t="shared" ref="I8:I23" si="3">H8/$H$24</f>
        <v>0.11139178104601051</v>
      </c>
      <c r="J8" s="44">
        <f t="shared" ref="J8:J23" si="4">I8*$H$3</f>
        <v>17544.205514746656</v>
      </c>
      <c r="K8" s="86">
        <f t="shared" ref="K8:K23" si="5">G8+J8</f>
        <v>120297.37286937873</v>
      </c>
      <c r="L8" s="80">
        <v>117447.84728806575</v>
      </c>
      <c r="M8" s="103">
        <f t="shared" ref="M8:M23" si="6">K8-L8</f>
        <v>2849.525581312977</v>
      </c>
    </row>
    <row r="9" spans="1:13" x14ac:dyDescent="0.3">
      <c r="A9" s="61" t="s">
        <v>115</v>
      </c>
      <c r="B9" s="85">
        <v>487811</v>
      </c>
      <c r="C9" s="53">
        <f t="shared" si="0"/>
        <v>9.1351794419276558E-2</v>
      </c>
      <c r="D9" s="52">
        <v>469424</v>
      </c>
      <c r="E9" s="53">
        <f t="shared" si="1"/>
        <v>8.0709311579956158E-2</v>
      </c>
      <c r="F9" s="112">
        <f t="shared" si="2"/>
        <v>8.8691173709446458E-2</v>
      </c>
      <c r="G9" s="44">
        <f t="shared" ref="G9:G23" si="7">((C9*3)+E9)/4*$H$2</f>
        <v>99043.384887160471</v>
      </c>
      <c r="H9" s="45">
        <v>243345</v>
      </c>
      <c r="I9" s="113">
        <f t="shared" si="3"/>
        <v>8.965820125041403E-2</v>
      </c>
      <c r="J9" s="44">
        <f t="shared" si="4"/>
        <v>14121.16669694021</v>
      </c>
      <c r="K9" s="86">
        <f t="shared" si="5"/>
        <v>113164.55158410069</v>
      </c>
      <c r="L9" s="80">
        <v>106995.37212074552</v>
      </c>
      <c r="M9" s="103">
        <f t="shared" si="6"/>
        <v>6169.1794633551617</v>
      </c>
    </row>
    <row r="10" spans="1:13" x14ac:dyDescent="0.3">
      <c r="A10" s="63" t="s">
        <v>67</v>
      </c>
      <c r="B10" s="85">
        <v>117206</v>
      </c>
      <c r="C10" s="53">
        <f t="shared" si="0"/>
        <v>2.1949030293916552E-2</v>
      </c>
      <c r="D10" s="52">
        <v>168678</v>
      </c>
      <c r="E10" s="53">
        <f t="shared" si="1"/>
        <v>2.900125528026655E-2</v>
      </c>
      <c r="F10" s="112">
        <f t="shared" si="2"/>
        <v>2.3712086540504052E-2</v>
      </c>
      <c r="G10" s="44">
        <f t="shared" si="7"/>
        <v>26479.808705684765</v>
      </c>
      <c r="H10" s="45">
        <v>58336</v>
      </c>
      <c r="I10" s="113">
        <f t="shared" si="3"/>
        <v>2.1493356461583978E-2</v>
      </c>
      <c r="J10" s="44">
        <f t="shared" si="4"/>
        <v>3385.2036426994764</v>
      </c>
      <c r="K10" s="86">
        <f t="shared" si="5"/>
        <v>29865.01234838424</v>
      </c>
      <c r="L10" s="80">
        <v>29092.79918658387</v>
      </c>
      <c r="M10" s="103">
        <f t="shared" si="6"/>
        <v>772.21316180036956</v>
      </c>
    </row>
    <row r="11" spans="1:13" x14ac:dyDescent="0.3">
      <c r="A11" s="63" t="s">
        <v>68</v>
      </c>
      <c r="B11" s="85">
        <v>195057</v>
      </c>
      <c r="C11" s="53">
        <f t="shared" si="0"/>
        <v>3.6528095848680796E-2</v>
      </c>
      <c r="D11" s="52">
        <v>287538</v>
      </c>
      <c r="E11" s="53">
        <f t="shared" si="1"/>
        <v>4.943716987856913E-2</v>
      </c>
      <c r="F11" s="112">
        <f t="shared" si="2"/>
        <v>3.9755364356152879E-2</v>
      </c>
      <c r="G11" s="44">
        <f t="shared" si="7"/>
        <v>44395.689994531756</v>
      </c>
      <c r="H11" s="45">
        <v>104497</v>
      </c>
      <c r="I11" s="113">
        <f t="shared" si="3"/>
        <v>3.8500947445250636E-2</v>
      </c>
      <c r="J11" s="44">
        <f t="shared" si="4"/>
        <v>6063.8992226269747</v>
      </c>
      <c r="K11" s="86">
        <f t="shared" si="5"/>
        <v>50459.589217158733</v>
      </c>
      <c r="L11" s="80">
        <v>47565.725217108658</v>
      </c>
      <c r="M11" s="103">
        <f t="shared" si="6"/>
        <v>2893.8640000500745</v>
      </c>
    </row>
    <row r="12" spans="1:13" x14ac:dyDescent="0.3">
      <c r="A12" s="63" t="s">
        <v>69</v>
      </c>
      <c r="B12" s="85">
        <v>72542</v>
      </c>
      <c r="C12" s="53">
        <f t="shared" si="0"/>
        <v>1.3584855345129897E-2</v>
      </c>
      <c r="D12" s="52">
        <v>119677</v>
      </c>
      <c r="E12" s="53">
        <f t="shared" si="1"/>
        <v>2.0576383572110529E-2</v>
      </c>
      <c r="F12" s="112">
        <f t="shared" si="2"/>
        <v>1.5332737401875055E-2</v>
      </c>
      <c r="G12" s="44">
        <f t="shared" si="7"/>
        <v>17122.405176896715</v>
      </c>
      <c r="H12" s="45">
        <v>32900</v>
      </c>
      <c r="I12" s="113">
        <f t="shared" si="3"/>
        <v>1.2121698909526071E-2</v>
      </c>
      <c r="J12" s="44">
        <f t="shared" si="4"/>
        <v>1909.1675782503562</v>
      </c>
      <c r="K12" s="86">
        <f t="shared" si="5"/>
        <v>19031.57275514707</v>
      </c>
      <c r="L12" s="80">
        <v>18331.763240327484</v>
      </c>
      <c r="M12" s="103">
        <f t="shared" si="6"/>
        <v>699.80951481958618</v>
      </c>
    </row>
    <row r="13" spans="1:13" x14ac:dyDescent="0.3">
      <c r="A13" s="63" t="s">
        <v>70</v>
      </c>
      <c r="B13" s="85">
        <v>507987</v>
      </c>
      <c r="C13" s="53">
        <f t="shared" si="0"/>
        <v>9.5130130299778071E-2</v>
      </c>
      <c r="D13" s="52">
        <v>950465</v>
      </c>
      <c r="E13" s="53">
        <f t="shared" si="1"/>
        <v>0.16341596473730152</v>
      </c>
      <c r="F13" s="112">
        <f t="shared" si="2"/>
        <v>0.11220158890915893</v>
      </c>
      <c r="G13" s="44">
        <f t="shared" si="7"/>
        <v>125297.98276981378</v>
      </c>
      <c r="H13" s="45">
        <v>256623</v>
      </c>
      <c r="I13" s="113">
        <f t="shared" si="3"/>
        <v>9.4550356816392372E-2</v>
      </c>
      <c r="J13" s="44">
        <f t="shared" si="4"/>
        <v>14891.681198581799</v>
      </c>
      <c r="K13" s="86">
        <f t="shared" si="5"/>
        <v>140189.66396839559</v>
      </c>
      <c r="L13" s="80">
        <v>134907.62327255338</v>
      </c>
      <c r="M13" s="103">
        <f t="shared" si="6"/>
        <v>5282.04069584221</v>
      </c>
    </row>
    <row r="14" spans="1:13" x14ac:dyDescent="0.3">
      <c r="A14" s="61" t="s">
        <v>71</v>
      </c>
      <c r="B14" s="85">
        <v>386527</v>
      </c>
      <c r="C14" s="53">
        <f t="shared" si="0"/>
        <v>7.2384458410121352E-2</v>
      </c>
      <c r="D14" s="52">
        <v>423957</v>
      </c>
      <c r="E14" s="53">
        <f t="shared" si="1"/>
        <v>7.2892049851527557E-2</v>
      </c>
      <c r="F14" s="112">
        <f t="shared" si="2"/>
        <v>7.2511356270472893E-2</v>
      </c>
      <c r="G14" s="44">
        <f>((C14*3)+E14)/4*$H$2</f>
        <v>80975.026797075028</v>
      </c>
      <c r="H14" s="45">
        <v>195270</v>
      </c>
      <c r="I14" s="113">
        <f t="shared" si="3"/>
        <v>7.1945414773956107E-2</v>
      </c>
      <c r="J14" s="44">
        <f t="shared" si="4"/>
        <v>11331.402826898087</v>
      </c>
      <c r="K14" s="86">
        <f t="shared" si="5"/>
        <v>92306.429623973119</v>
      </c>
      <c r="L14" s="80">
        <v>86519.726574622066</v>
      </c>
      <c r="M14" s="103">
        <f t="shared" si="6"/>
        <v>5786.7030493510538</v>
      </c>
    </row>
    <row r="15" spans="1:13" x14ac:dyDescent="0.3">
      <c r="A15" s="63" t="s">
        <v>72</v>
      </c>
      <c r="B15" s="129">
        <v>360265.5</v>
      </c>
      <c r="C15" s="53">
        <f>B15/$B$24</f>
        <v>6.7466498074782805E-2</v>
      </c>
      <c r="D15" s="52">
        <v>442523</v>
      </c>
      <c r="E15" s="53">
        <f t="shared" si="1"/>
        <v>7.6084151403202516E-2</v>
      </c>
      <c r="F15" s="112">
        <f t="shared" si="2"/>
        <v>6.9620911406887726E-2</v>
      </c>
      <c r="G15" s="44">
        <f>((C15*3)+E15)/4*$H$2</f>
        <v>77747.203428122477</v>
      </c>
      <c r="H15" s="47">
        <v>171132.82795878191</v>
      </c>
      <c r="I15" s="113">
        <f t="shared" si="3"/>
        <v>6.3052298299455301E-2</v>
      </c>
      <c r="J15" s="44">
        <f t="shared" si="4"/>
        <v>9930.7369821642096</v>
      </c>
      <c r="K15" s="86">
        <f t="shared" si="5"/>
        <v>87677.940410286683</v>
      </c>
      <c r="L15" s="80">
        <v>82433.436323639093</v>
      </c>
      <c r="M15" s="103">
        <f t="shared" si="6"/>
        <v>5244.5040866475902</v>
      </c>
    </row>
    <row r="16" spans="1:13" x14ac:dyDescent="0.3">
      <c r="A16" s="63" t="s">
        <v>73</v>
      </c>
      <c r="B16" s="85">
        <v>178688</v>
      </c>
      <c r="C16" s="53">
        <f>B16/$B$24</f>
        <v>3.3462692397653371E-2</v>
      </c>
      <c r="D16" s="52">
        <v>151728</v>
      </c>
      <c r="E16" s="53">
        <f t="shared" si="1"/>
        <v>2.6086996888534861E-2</v>
      </c>
      <c r="F16" s="112">
        <f t="shared" si="2"/>
        <v>3.1618768520373743E-2</v>
      </c>
      <c r="G16" s="44">
        <f t="shared" si="7"/>
        <v>35309.374419608808</v>
      </c>
      <c r="H16" s="45">
        <v>84686</v>
      </c>
      <c r="I16" s="113">
        <f t="shared" si="3"/>
        <v>3.1201768810094982E-2</v>
      </c>
      <c r="J16" s="44">
        <f t="shared" si="4"/>
        <v>4914.2785875899599</v>
      </c>
      <c r="K16" s="86">
        <f t="shared" si="5"/>
        <v>40223.653007198765</v>
      </c>
      <c r="L16" s="80">
        <v>36038.515046186534</v>
      </c>
      <c r="M16" s="103">
        <f t="shared" si="6"/>
        <v>4185.1379610122312</v>
      </c>
    </row>
    <row r="17" spans="1:13" x14ac:dyDescent="0.3">
      <c r="A17" s="63" t="s">
        <v>74</v>
      </c>
      <c r="B17" s="129">
        <v>236559.5</v>
      </c>
      <c r="C17" s="53">
        <f t="shared" si="0"/>
        <v>4.4300220396684069E-2</v>
      </c>
      <c r="D17" s="52">
        <v>247866</v>
      </c>
      <c r="E17" s="53">
        <f t="shared" si="1"/>
        <v>4.2616257848080659E-2</v>
      </c>
      <c r="F17" s="112">
        <f t="shared" si="2"/>
        <v>4.3879229759533213E-2</v>
      </c>
      <c r="G17" s="44">
        <f t="shared" si="7"/>
        <v>49000.901215525446</v>
      </c>
      <c r="H17" s="47">
        <v>112370.17204121812</v>
      </c>
      <c r="I17" s="113">
        <f t="shared" si="3"/>
        <v>4.1401744434507316E-2</v>
      </c>
      <c r="J17" s="44">
        <f t="shared" si="4"/>
        <v>6520.774748434902</v>
      </c>
      <c r="K17" s="86">
        <f t="shared" si="5"/>
        <v>55521.675963960348</v>
      </c>
      <c r="L17" s="80">
        <v>49282.57914447644</v>
      </c>
      <c r="M17" s="103">
        <f t="shared" si="6"/>
        <v>6239.0968194839079</v>
      </c>
    </row>
    <row r="18" spans="1:13" x14ac:dyDescent="0.3">
      <c r="A18" s="63" t="s">
        <v>75</v>
      </c>
      <c r="B18" s="85">
        <v>1249932</v>
      </c>
      <c r="C18" s="53">
        <f t="shared" si="0"/>
        <v>0.23407330113932481</v>
      </c>
      <c r="D18" s="52">
        <v>858531</v>
      </c>
      <c r="E18" s="53">
        <f t="shared" si="1"/>
        <v>0.14760950863196459</v>
      </c>
      <c r="F18" s="112">
        <f t="shared" si="2"/>
        <v>0.21245735301248475</v>
      </c>
      <c r="G18" s="44">
        <f t="shared" si="7"/>
        <v>237255.80017080798</v>
      </c>
      <c r="H18" s="45">
        <v>639204</v>
      </c>
      <c r="I18" s="113">
        <f t="shared" si="3"/>
        <v>0.23550876686214903</v>
      </c>
      <c r="J18" s="44">
        <f t="shared" si="4"/>
        <v>37092.630780788473</v>
      </c>
      <c r="K18" s="86">
        <f t="shared" si="5"/>
        <v>274348.43095159647</v>
      </c>
      <c r="L18" s="80">
        <v>257866.87898376695</v>
      </c>
      <c r="M18" s="103">
        <f t="shared" si="6"/>
        <v>16481.551967829524</v>
      </c>
    </row>
    <row r="19" spans="1:13" x14ac:dyDescent="0.3">
      <c r="A19" s="63" t="s">
        <v>76</v>
      </c>
      <c r="B19" s="85">
        <v>118425</v>
      </c>
      <c r="C19" s="53">
        <f t="shared" si="0"/>
        <v>2.2177310995657798E-2</v>
      </c>
      <c r="D19" s="52">
        <v>128253</v>
      </c>
      <c r="E19" s="53">
        <f t="shared" si="1"/>
        <v>2.205087796547283E-2</v>
      </c>
      <c r="F19" s="112">
        <f t="shared" si="2"/>
        <v>2.2145702738111554E-2</v>
      </c>
      <c r="G19" s="44">
        <f t="shared" si="7"/>
        <v>24730.59345310941</v>
      </c>
      <c r="H19" s="45">
        <v>50291</v>
      </c>
      <c r="I19" s="113">
        <f t="shared" si="3"/>
        <v>1.8529251059543332E-2</v>
      </c>
      <c r="J19" s="44">
        <f t="shared" si="4"/>
        <v>2918.3570418780746</v>
      </c>
      <c r="K19" s="86">
        <f t="shared" si="5"/>
        <v>27648.950494987483</v>
      </c>
      <c r="L19" s="80">
        <v>26073.940114002013</v>
      </c>
      <c r="M19" s="103">
        <f t="shared" si="6"/>
        <v>1575.01038098547</v>
      </c>
    </row>
    <row r="20" spans="1:13" x14ac:dyDescent="0.3">
      <c r="A20" s="63" t="s">
        <v>77</v>
      </c>
      <c r="B20" s="85">
        <v>273957</v>
      </c>
      <c r="C20" s="53">
        <f t="shared" si="0"/>
        <v>5.1303606404369206E-2</v>
      </c>
      <c r="D20" s="52">
        <v>287030</v>
      </c>
      <c r="E20" s="53">
        <f t="shared" si="1"/>
        <v>4.9349828093141417E-2</v>
      </c>
      <c r="F20" s="112">
        <f t="shared" si="2"/>
        <v>5.0815161826562261E-2</v>
      </c>
      <c r="G20" s="44">
        <f t="shared" si="7"/>
        <v>56746.409145282261</v>
      </c>
      <c r="H20" s="45">
        <v>122991</v>
      </c>
      <c r="I20" s="113">
        <f t="shared" si="3"/>
        <v>4.5314889683328904E-2</v>
      </c>
      <c r="J20" s="44">
        <f t="shared" si="4"/>
        <v>7137.0951251243023</v>
      </c>
      <c r="K20" s="86">
        <f t="shared" si="5"/>
        <v>63883.504270406564</v>
      </c>
      <c r="L20" s="80">
        <v>60504.021793393345</v>
      </c>
      <c r="M20" s="103">
        <f t="shared" si="6"/>
        <v>3379.4824770132182</v>
      </c>
    </row>
    <row r="21" spans="1:13" x14ac:dyDescent="0.3">
      <c r="A21" s="63" t="s">
        <v>78</v>
      </c>
      <c r="B21" s="85">
        <v>269854</v>
      </c>
      <c r="C21" s="53">
        <f t="shared" si="0"/>
        <v>5.0535242401707745E-2</v>
      </c>
      <c r="D21" s="52">
        <v>330828</v>
      </c>
      <c r="E21" s="53">
        <f t="shared" si="1"/>
        <v>5.6880134231257318E-2</v>
      </c>
      <c r="F21" s="112">
        <f t="shared" si="2"/>
        <v>5.2121465359095134E-2</v>
      </c>
      <c r="G21" s="44">
        <f t="shared" si="7"/>
        <v>58205.187038739437</v>
      </c>
      <c r="H21" s="45">
        <v>168542</v>
      </c>
      <c r="I21" s="113">
        <f t="shared" si="3"/>
        <v>6.2097731842229276E-2</v>
      </c>
      <c r="J21" s="44">
        <f t="shared" si="4"/>
        <v>9780.3927651511112</v>
      </c>
      <c r="K21" s="86">
        <f t="shared" si="5"/>
        <v>67985.579803890549</v>
      </c>
      <c r="L21" s="80">
        <v>65174.647685879027</v>
      </c>
      <c r="M21" s="103">
        <f t="shared" si="6"/>
        <v>2810.9321180115221</v>
      </c>
    </row>
    <row r="22" spans="1:13" x14ac:dyDescent="0.3">
      <c r="A22" s="63" t="s">
        <v>79</v>
      </c>
      <c r="B22" s="85">
        <v>264512</v>
      </c>
      <c r="C22" s="53">
        <f t="shared" si="0"/>
        <v>4.9534852320738315E-2</v>
      </c>
      <c r="D22" s="52">
        <v>282987</v>
      </c>
      <c r="E22" s="53">
        <f t="shared" si="1"/>
        <v>4.8654704395337804E-2</v>
      </c>
      <c r="F22" s="112">
        <f t="shared" si="2"/>
        <v>4.9314815339388189E-2</v>
      </c>
      <c r="G22" s="44">
        <f t="shared" si="7"/>
        <v>55070.939215432256</v>
      </c>
      <c r="H22" s="45">
        <v>116927</v>
      </c>
      <c r="I22" s="113">
        <f t="shared" si="3"/>
        <v>4.3080665300734192E-2</v>
      </c>
      <c r="J22" s="44">
        <f t="shared" si="4"/>
        <v>6785.2047848656348</v>
      </c>
      <c r="K22" s="86">
        <f t="shared" si="5"/>
        <v>61856.144000297892</v>
      </c>
      <c r="L22" s="80">
        <v>60043.399228052127</v>
      </c>
      <c r="M22" s="103">
        <f t="shared" si="6"/>
        <v>1812.7447722457655</v>
      </c>
    </row>
    <row r="23" spans="1:13" hidden="1" x14ac:dyDescent="0.3">
      <c r="A23" s="63"/>
      <c r="D23" s="50"/>
      <c r="E23" s="53">
        <f t="shared" si="1"/>
        <v>0</v>
      </c>
      <c r="F23" s="58">
        <f t="shared" si="2"/>
        <v>0</v>
      </c>
      <c r="G23" s="51">
        <f t="shared" si="7"/>
        <v>0</v>
      </c>
      <c r="H23" s="88"/>
      <c r="I23" s="62">
        <f t="shared" si="3"/>
        <v>0</v>
      </c>
      <c r="J23" s="51">
        <f t="shared" si="4"/>
        <v>0</v>
      </c>
      <c r="K23" s="89">
        <f t="shared" si="5"/>
        <v>0</v>
      </c>
      <c r="L23" s="90">
        <v>0</v>
      </c>
      <c r="M23" s="103">
        <f t="shared" si="6"/>
        <v>0</v>
      </c>
    </row>
    <row r="24" spans="1:13" x14ac:dyDescent="0.3">
      <c r="A24" s="64" t="s">
        <v>80</v>
      </c>
      <c r="B24" s="52">
        <f>SUM(B7:B23)</f>
        <v>5339917</v>
      </c>
      <c r="C24" s="53">
        <f>B24/$B$24</f>
        <v>1</v>
      </c>
      <c r="D24" s="52">
        <f>SUM(D7:D22)</f>
        <v>5816231</v>
      </c>
      <c r="E24" s="53">
        <f t="shared" si="1"/>
        <v>1</v>
      </c>
      <c r="F24" s="53">
        <f>SUM(F7:F23)</f>
        <v>0.99999999999999989</v>
      </c>
      <c r="G24" s="51">
        <f>SUM(G7:G23)</f>
        <v>1116721.9999999998</v>
      </c>
      <c r="H24" s="45">
        <f>SUM(H7:H22)</f>
        <v>2714141</v>
      </c>
      <c r="I24" s="65">
        <f>SUM(I7:I23)</f>
        <v>0.99999999999999989</v>
      </c>
      <c r="J24" s="51">
        <f>SUM(J7:J23)</f>
        <v>157500</v>
      </c>
      <c r="K24" s="89">
        <f>SUM(K7:K23)</f>
        <v>1274222</v>
      </c>
      <c r="L24" s="90">
        <f>SUM(L7:L23)</f>
        <v>1207500.0000000005</v>
      </c>
      <c r="M24" s="87"/>
    </row>
    <row r="25" spans="1:13" x14ac:dyDescent="0.3">
      <c r="H25" s="47"/>
    </row>
    <row r="26" spans="1:13" x14ac:dyDescent="0.3">
      <c r="A26" s="61" t="s">
        <v>81</v>
      </c>
    </row>
    <row r="27" spans="1:13" ht="28.8" x14ac:dyDescent="0.3">
      <c r="A27" s="61" t="s">
        <v>82</v>
      </c>
      <c r="I27" s="91"/>
    </row>
    <row r="28" spans="1:13" x14ac:dyDescent="0.3">
      <c r="A28" s="61" t="s">
        <v>83</v>
      </c>
      <c r="I28" s="91"/>
    </row>
    <row r="29" spans="1:13" x14ac:dyDescent="0.3">
      <c r="A29" s="130" t="s">
        <v>105</v>
      </c>
      <c r="I29" s="91"/>
    </row>
    <row r="30" spans="1:13" x14ac:dyDescent="0.3">
      <c r="A30" s="130" t="s">
        <v>106</v>
      </c>
      <c r="I30" s="91"/>
    </row>
    <row r="31" spans="1:13" x14ac:dyDescent="0.3">
      <c r="A31" s="131" t="s">
        <v>107</v>
      </c>
      <c r="I31" s="91"/>
    </row>
    <row r="32" spans="1:13" x14ac:dyDescent="0.3">
      <c r="A32" s="130" t="s">
        <v>103</v>
      </c>
      <c r="I32" s="91"/>
    </row>
    <row r="33" spans="1:9" x14ac:dyDescent="0.3">
      <c r="A33" s="130" t="s">
        <v>104</v>
      </c>
      <c r="I33" s="91"/>
    </row>
    <row r="34" spans="1:9" x14ac:dyDescent="0.3">
      <c r="A34" s="131" t="s">
        <v>108</v>
      </c>
      <c r="I34" s="91"/>
    </row>
    <row r="35" spans="1:9" x14ac:dyDescent="0.3">
      <c r="A35" s="130" t="s">
        <v>109</v>
      </c>
      <c r="I35" s="91"/>
    </row>
    <row r="36" spans="1:9" x14ac:dyDescent="0.3">
      <c r="A36" s="130" t="s">
        <v>110</v>
      </c>
      <c r="I36" s="91"/>
    </row>
    <row r="37" spans="1:9" x14ac:dyDescent="0.3">
      <c r="A37" s="92"/>
      <c r="I37" s="91"/>
    </row>
    <row r="38" spans="1:9" x14ac:dyDescent="0.3">
      <c r="I38" s="91"/>
    </row>
    <row r="39" spans="1:9" x14ac:dyDescent="0.3">
      <c r="I39" s="91"/>
    </row>
    <row r="40" spans="1:9" x14ac:dyDescent="0.3">
      <c r="I40" s="91"/>
    </row>
    <row r="41" spans="1:9" x14ac:dyDescent="0.3">
      <c r="I41" s="91"/>
    </row>
    <row r="42" spans="1:9" x14ac:dyDescent="0.3">
      <c r="I42" s="91"/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zoomScale="90" zoomScaleNormal="90" workbookViewId="0">
      <selection activeCell="A13" sqref="A13"/>
    </sheetView>
  </sheetViews>
  <sheetFormatPr defaultColWidth="9.33203125" defaultRowHeight="14.4" x14ac:dyDescent="0.3"/>
  <cols>
    <col min="1" max="1" width="42.6640625" style="18" customWidth="1"/>
    <col min="2" max="3" width="10.44140625" style="18" bestFit="1" customWidth="1"/>
    <col min="4" max="5" width="15.33203125" style="18" bestFit="1" customWidth="1"/>
    <col min="6" max="7" width="15.33203125" style="18" customWidth="1"/>
    <col min="8" max="8" width="18.44140625" style="18" bestFit="1" customWidth="1"/>
    <col min="9" max="9" width="18.6640625" style="18" customWidth="1"/>
    <col min="10" max="10" width="15.33203125" style="18" customWidth="1"/>
    <col min="11" max="11" width="16.44140625" style="18" customWidth="1"/>
    <col min="12" max="13" width="21.33203125" style="18" bestFit="1" customWidth="1"/>
    <col min="14" max="16384" width="9.33203125" style="18"/>
  </cols>
  <sheetData>
    <row r="1" spans="1:13" x14ac:dyDescent="0.3">
      <c r="A1" s="4"/>
      <c r="B1" s="70"/>
      <c r="C1" s="74" t="s">
        <v>102</v>
      </c>
      <c r="D1" s="75"/>
    </row>
    <row r="2" spans="1:13" ht="15" thickBot="1" x14ac:dyDescent="0.35">
      <c r="A2" s="4"/>
      <c r="B2" s="81"/>
      <c r="C2" s="76" t="s">
        <v>90</v>
      </c>
      <c r="D2" s="77"/>
    </row>
    <row r="3" spans="1:13" x14ac:dyDescent="0.3">
      <c r="A3" s="82"/>
      <c r="B3" s="82"/>
      <c r="C3" s="83"/>
      <c r="D3" s="83"/>
    </row>
    <row r="4" spans="1:13" x14ac:dyDescent="0.3">
      <c r="A4" s="82"/>
      <c r="B4" s="82"/>
      <c r="C4" s="83"/>
      <c r="D4" s="15"/>
    </row>
    <row r="5" spans="1:13" x14ac:dyDescent="0.3">
      <c r="A5" s="82"/>
      <c r="B5" s="82"/>
      <c r="C5" s="83"/>
      <c r="D5" s="15"/>
    </row>
    <row r="6" spans="1:13" x14ac:dyDescent="0.3">
      <c r="A6" s="4"/>
      <c r="B6" s="57">
        <v>2019</v>
      </c>
      <c r="C6" s="36">
        <v>2018</v>
      </c>
      <c r="D6" s="36">
        <v>2018</v>
      </c>
      <c r="E6" s="36">
        <v>2017</v>
      </c>
      <c r="F6" s="36">
        <v>2021</v>
      </c>
      <c r="G6" s="36">
        <v>2020</v>
      </c>
      <c r="H6" s="36">
        <v>2021</v>
      </c>
      <c r="I6" s="36">
        <v>2020</v>
      </c>
      <c r="J6" s="36">
        <v>2019</v>
      </c>
      <c r="K6" s="37">
        <v>2018</v>
      </c>
      <c r="L6" s="37">
        <v>2021</v>
      </c>
      <c r="M6" s="37">
        <v>2020</v>
      </c>
    </row>
    <row r="7" spans="1:13" x14ac:dyDescent="0.3">
      <c r="A7" s="60" t="s">
        <v>56</v>
      </c>
      <c r="B7" s="60" t="s">
        <v>58</v>
      </c>
      <c r="C7" s="56" t="s">
        <v>58</v>
      </c>
      <c r="D7" s="56" t="s">
        <v>60</v>
      </c>
      <c r="E7" s="56" t="s">
        <v>60</v>
      </c>
      <c r="F7" s="56" t="s">
        <v>85</v>
      </c>
      <c r="G7" s="56" t="s">
        <v>85</v>
      </c>
      <c r="H7" s="56" t="s">
        <v>88</v>
      </c>
      <c r="I7" s="56" t="s">
        <v>86</v>
      </c>
      <c r="J7" s="56" t="s">
        <v>63</v>
      </c>
      <c r="K7" s="37" t="s">
        <v>63</v>
      </c>
      <c r="L7" s="95" t="s">
        <v>89</v>
      </c>
      <c r="M7" s="95" t="s">
        <v>89</v>
      </c>
    </row>
    <row r="8" spans="1:13" x14ac:dyDescent="0.3">
      <c r="A8" s="66" t="s">
        <v>65</v>
      </c>
      <c r="B8" s="71">
        <v>2.255409587826927E-2</v>
      </c>
      <c r="C8" s="68">
        <v>2.3702584526502174E-2</v>
      </c>
      <c r="D8" s="71">
        <v>2.7574042365236182E-2</v>
      </c>
      <c r="E8" s="68">
        <v>2.7564471222030137E-2</v>
      </c>
      <c r="F8" s="71">
        <v>2.3809082500010997E-2</v>
      </c>
      <c r="G8" s="67">
        <v>2.4668056200384165E-2</v>
      </c>
      <c r="H8" s="78">
        <v>26588.126227577279</v>
      </c>
      <c r="I8" s="79">
        <v>25901.459010403374</v>
      </c>
      <c r="J8" s="71">
        <v>2.0151127004823993E-2</v>
      </c>
      <c r="K8" s="67">
        <v>2.1081052509170868E-2</v>
      </c>
      <c r="L8" s="78">
        <v>3173.8025032597789</v>
      </c>
      <c r="M8" s="100">
        <v>3320.2657701944117</v>
      </c>
    </row>
    <row r="9" spans="1:13" x14ac:dyDescent="0.3">
      <c r="A9" s="63" t="s">
        <v>66</v>
      </c>
      <c r="B9" s="72">
        <v>9.3663815373909373E-2</v>
      </c>
      <c r="C9" s="69">
        <v>9.7904247663896493E-2</v>
      </c>
      <c r="D9" s="72">
        <v>8.7061363278040371E-2</v>
      </c>
      <c r="E9" s="69">
        <v>8.6952244038761409E-2</v>
      </c>
      <c r="F9" s="72">
        <v>9.2013202349942119E-2</v>
      </c>
      <c r="G9" s="59">
        <v>9.5166246757612719E-2</v>
      </c>
      <c r="H9" s="78">
        <v>102753.16735463207</v>
      </c>
      <c r="I9" s="80">
        <v>99924.559095493358</v>
      </c>
      <c r="J9" s="72">
        <v>0.11139178104601051</v>
      </c>
      <c r="K9" s="59">
        <v>0.11125897265125326</v>
      </c>
      <c r="L9" s="78">
        <v>17544.205514746656</v>
      </c>
      <c r="M9" s="100">
        <v>17523.288192572389</v>
      </c>
    </row>
    <row r="10" spans="1:13" x14ac:dyDescent="0.3">
      <c r="A10" s="61" t="s">
        <v>115</v>
      </c>
      <c r="B10" s="72">
        <v>9.1351794419276558E-2</v>
      </c>
      <c r="C10" s="69">
        <v>9.1471912659525687E-2</v>
      </c>
      <c r="D10" s="72">
        <v>8.0709311579956158E-2</v>
      </c>
      <c r="E10" s="69">
        <v>8.0817660849089396E-2</v>
      </c>
      <c r="F10" s="72">
        <v>8.8691173709446458E-2</v>
      </c>
      <c r="G10" s="59">
        <v>8.8808349706916617E-2</v>
      </c>
      <c r="H10" s="78">
        <v>99043.384887160471</v>
      </c>
      <c r="I10" s="80">
        <v>93248.767192262443</v>
      </c>
      <c r="J10" s="72">
        <v>8.965820125041403E-2</v>
      </c>
      <c r="K10" s="59">
        <v>8.7280031291956064E-2</v>
      </c>
      <c r="L10" s="78">
        <v>14121.16669694021</v>
      </c>
      <c r="M10" s="100">
        <v>13746.604928483081</v>
      </c>
    </row>
    <row r="11" spans="1:13" x14ac:dyDescent="0.3">
      <c r="A11" s="63" t="s">
        <v>67</v>
      </c>
      <c r="B11" s="72">
        <v>2.1949030293916552E-2</v>
      </c>
      <c r="C11" s="69">
        <v>2.2726882407393095E-2</v>
      </c>
      <c r="D11" s="72">
        <v>2.900125528026655E-2</v>
      </c>
      <c r="E11" s="69">
        <v>2.9059644028870825E-2</v>
      </c>
      <c r="F11" s="72">
        <v>2.3712086540504052E-2</v>
      </c>
      <c r="G11" s="59">
        <v>2.4310072812762526E-2</v>
      </c>
      <c r="H11" s="78">
        <v>26479.808705684765</v>
      </c>
      <c r="I11" s="80">
        <v>25525.576453400652</v>
      </c>
      <c r="J11" s="72">
        <v>2.1493356461583978E-2</v>
      </c>
      <c r="K11" s="59">
        <v>2.2649033226560106E-2</v>
      </c>
      <c r="L11" s="78">
        <v>3385.2036426994764</v>
      </c>
      <c r="M11" s="100">
        <v>3567.2227331832169</v>
      </c>
    </row>
    <row r="12" spans="1:13" x14ac:dyDescent="0.3">
      <c r="A12" s="63" t="s">
        <v>68</v>
      </c>
      <c r="B12" s="72">
        <v>3.6528095848680796E-2</v>
      </c>
      <c r="C12" s="69">
        <v>3.6319089155774011E-2</v>
      </c>
      <c r="D12" s="72">
        <v>4.943716987856913E-2</v>
      </c>
      <c r="E12" s="69">
        <v>4.9461568335466492E-2</v>
      </c>
      <c r="F12" s="72">
        <v>3.9755364356152879E-2</v>
      </c>
      <c r="G12" s="59">
        <v>3.9604708950697134E-2</v>
      </c>
      <c r="H12" s="78">
        <v>44395.689994531756</v>
      </c>
      <c r="I12" s="80">
        <v>41584.944398231994</v>
      </c>
      <c r="J12" s="72">
        <v>3.8500947445250636E-2</v>
      </c>
      <c r="K12" s="59">
        <v>3.7973211548423244E-2</v>
      </c>
      <c r="L12" s="78">
        <v>6063.8992226269747</v>
      </c>
      <c r="M12" s="100">
        <v>5980.7808188766612</v>
      </c>
    </row>
    <row r="13" spans="1:13" x14ac:dyDescent="0.3">
      <c r="A13" s="63" t="s">
        <v>69</v>
      </c>
      <c r="B13" s="72">
        <v>1.3584855345129897E-2</v>
      </c>
      <c r="C13" s="69">
        <v>1.3872788193854086E-2</v>
      </c>
      <c r="D13" s="72">
        <v>2.0576383572110529E-2</v>
      </c>
      <c r="E13" s="69">
        <v>2.0567055569523027E-2</v>
      </c>
      <c r="F13" s="72">
        <v>1.5332737401875055E-2</v>
      </c>
      <c r="G13" s="59">
        <v>1.5546355037771322E-2</v>
      </c>
      <c r="H13" s="78">
        <v>17122.405176896715</v>
      </c>
      <c r="I13" s="80">
        <v>16323.672789659888</v>
      </c>
      <c r="J13" s="72">
        <v>1.2121698909526071E-2</v>
      </c>
      <c r="K13" s="59">
        <v>1.2749780639159346E-2</v>
      </c>
      <c r="L13" s="78">
        <v>1909.1675782503562</v>
      </c>
      <c r="M13" s="100">
        <v>2008.090450667597</v>
      </c>
    </row>
    <row r="14" spans="1:13" x14ac:dyDescent="0.3">
      <c r="A14" s="63" t="s">
        <v>70</v>
      </c>
      <c r="B14" s="72">
        <v>9.5130130299778071E-2</v>
      </c>
      <c r="C14" s="69">
        <v>9.7304657780800413E-2</v>
      </c>
      <c r="D14" s="72">
        <v>0.16341596473730152</v>
      </c>
      <c r="E14" s="69">
        <v>0.16349101668638444</v>
      </c>
      <c r="F14" s="72">
        <v>0.11220158890915893</v>
      </c>
      <c r="G14" s="59">
        <v>0.11385124750719641</v>
      </c>
      <c r="H14" s="78">
        <v>125297.98276981378</v>
      </c>
      <c r="I14" s="80">
        <v>119543.80988255623</v>
      </c>
      <c r="J14" s="72">
        <v>9.4550356816392372E-2</v>
      </c>
      <c r="K14" s="59">
        <v>9.7548021523791398E-2</v>
      </c>
      <c r="L14" s="78">
        <v>14891.681198581799</v>
      </c>
      <c r="M14" s="100">
        <v>15363.813389997145</v>
      </c>
    </row>
    <row r="15" spans="1:13" x14ac:dyDescent="0.3">
      <c r="A15" s="61" t="s">
        <v>71</v>
      </c>
      <c r="B15" s="72">
        <v>7.2384458410121352E-2</v>
      </c>
      <c r="C15" s="69">
        <v>7.1385329561906533E-2</v>
      </c>
      <c r="D15" s="72">
        <v>7.2892049851527557E-2</v>
      </c>
      <c r="E15" s="69">
        <v>7.2796431366432671E-2</v>
      </c>
      <c r="F15" s="72">
        <v>7.2511356270472893E-2</v>
      </c>
      <c r="G15" s="59">
        <v>7.1738105013038067E-2</v>
      </c>
      <c r="H15" s="78">
        <v>80975.026797075028</v>
      </c>
      <c r="I15" s="80">
        <v>75325.010263689968</v>
      </c>
      <c r="J15" s="72">
        <v>7.1945414773956107E-2</v>
      </c>
      <c r="K15" s="59">
        <v>7.1077563878933964E-2</v>
      </c>
      <c r="L15" s="78">
        <v>11331.402826898087</v>
      </c>
      <c r="M15" s="100">
        <v>11194.716310932099</v>
      </c>
    </row>
    <row r="16" spans="1:13" x14ac:dyDescent="0.3">
      <c r="A16" s="63" t="s">
        <v>72</v>
      </c>
      <c r="B16" s="72">
        <v>6.7466498074782805E-2</v>
      </c>
      <c r="C16" s="69">
        <v>6.5924403157968853E-2</v>
      </c>
      <c r="D16" s="72">
        <v>7.6084151403202516E-2</v>
      </c>
      <c r="E16" s="69">
        <v>7.6213005842015555E-2</v>
      </c>
      <c r="F16" s="72">
        <v>6.9620911406887726E-2</v>
      </c>
      <c r="G16" s="59">
        <v>6.8496553828980525E-2</v>
      </c>
      <c r="H16" s="78">
        <v>77747.203428122477</v>
      </c>
      <c r="I16" s="80">
        <v>71921.381520429553</v>
      </c>
      <c r="J16" s="72">
        <v>6.3E-2</v>
      </c>
      <c r="K16" s="59">
        <v>6.6743205099743116E-2</v>
      </c>
      <c r="L16" s="78">
        <v>9930.7369821642096</v>
      </c>
      <c r="M16" s="100">
        <v>10512.054803209541</v>
      </c>
    </row>
    <row r="17" spans="1:13" x14ac:dyDescent="0.3">
      <c r="A17" s="63" t="s">
        <v>73</v>
      </c>
      <c r="B17" s="72">
        <v>3.3462692397653371E-2</v>
      </c>
      <c r="C17" s="69">
        <v>3.1209587255462645E-2</v>
      </c>
      <c r="D17" s="72">
        <v>2.6086996888534861E-2</v>
      </c>
      <c r="E17" s="69">
        <v>2.5961919866207366E-2</v>
      </c>
      <c r="F17" s="72">
        <v>3.1618768520373743E-2</v>
      </c>
      <c r="G17" s="59">
        <v>2.9897670408148825E-2</v>
      </c>
      <c r="H17" s="78">
        <v>35309.374419608808</v>
      </c>
      <c r="I17" s="80">
        <v>31392.553928556266</v>
      </c>
      <c r="J17" s="72">
        <v>3.1201768810094982E-2</v>
      </c>
      <c r="K17" s="59">
        <v>2.9498165826223929E-2</v>
      </c>
      <c r="L17" s="78">
        <v>4914.2785875899599</v>
      </c>
      <c r="M17" s="100">
        <v>4645.9611176302687</v>
      </c>
    </row>
    <row r="18" spans="1:13" x14ac:dyDescent="0.3">
      <c r="A18" s="63" t="s">
        <v>74</v>
      </c>
      <c r="B18" s="72">
        <v>4.4300220396684069E-2</v>
      </c>
      <c r="C18" s="69">
        <v>4.0260753976227644E-2</v>
      </c>
      <c r="D18" s="72">
        <v>4.2616257848080659E-2</v>
      </c>
      <c r="E18" s="69">
        <v>4.2520695010684249E-2</v>
      </c>
      <c r="F18" s="72">
        <v>4.3879229759533213E-2</v>
      </c>
      <c r="G18" s="59">
        <v>4.0825739234841799E-2</v>
      </c>
      <c r="H18" s="78">
        <v>49000.901215525446</v>
      </c>
      <c r="I18" s="80">
        <v>42867.026196583887</v>
      </c>
      <c r="J18" s="72">
        <v>4.1000000000000002E-2</v>
      </c>
      <c r="K18" s="59">
        <v>4.0733669510428887E-2</v>
      </c>
      <c r="L18" s="78">
        <v>6520.774748434902</v>
      </c>
      <c r="M18" s="100">
        <v>6415.55294789255</v>
      </c>
    </row>
    <row r="19" spans="1:13" x14ac:dyDescent="0.3">
      <c r="A19" s="63" t="s">
        <v>75</v>
      </c>
      <c r="B19" s="72">
        <v>0.23407330113932481</v>
      </c>
      <c r="C19" s="69">
        <v>0.23203784994323967</v>
      </c>
      <c r="D19" s="72">
        <v>0.14760950863196459</v>
      </c>
      <c r="E19" s="69">
        <v>0.14726440610325148</v>
      </c>
      <c r="F19" s="72">
        <v>0.21245735301248475</v>
      </c>
      <c r="G19" s="59">
        <v>0.21084448898324265</v>
      </c>
      <c r="H19" s="78">
        <v>237255.80017080798</v>
      </c>
      <c r="I19" s="80">
        <v>221386.71343240479</v>
      </c>
      <c r="J19" s="72">
        <v>0.23550876686214903</v>
      </c>
      <c r="K19" s="59">
        <v>0.23162009873880732</v>
      </c>
      <c r="L19" s="78">
        <v>37092.630780788473</v>
      </c>
      <c r="M19" s="100">
        <v>36480.165551362152</v>
      </c>
    </row>
    <row r="20" spans="1:13" x14ac:dyDescent="0.3">
      <c r="A20" s="63" t="s">
        <v>76</v>
      </c>
      <c r="B20" s="72">
        <v>2.2177310995657798E-2</v>
      </c>
      <c r="C20" s="69">
        <v>2.1934084183879383E-2</v>
      </c>
      <c r="D20" s="72">
        <v>2.205087796547283E-2</v>
      </c>
      <c r="E20" s="69">
        <v>2.2191912614264783E-2</v>
      </c>
      <c r="F20" s="72">
        <v>2.2145702738111554E-2</v>
      </c>
      <c r="G20" s="59">
        <v>2.1998541291475736E-2</v>
      </c>
      <c r="H20" s="78">
        <v>24730.59345310941</v>
      </c>
      <c r="I20" s="80">
        <v>23098.468356049521</v>
      </c>
      <c r="J20" s="72">
        <v>1.8529251059543332E-2</v>
      </c>
      <c r="K20" s="59">
        <v>1.8891884177476136E-2</v>
      </c>
      <c r="L20" s="78">
        <v>2918.3570418780746</v>
      </c>
      <c r="M20" s="100">
        <v>2975.4717579524913</v>
      </c>
    </row>
    <row r="21" spans="1:13" x14ac:dyDescent="0.3">
      <c r="A21" s="63" t="s">
        <v>77</v>
      </c>
      <c r="B21" s="72">
        <v>5.1303606404369206E-2</v>
      </c>
      <c r="C21" s="69">
        <v>5.1511704990614367E-2</v>
      </c>
      <c r="D21" s="72">
        <v>4.9349828093141417E-2</v>
      </c>
      <c r="E21" s="69">
        <v>4.9431135767639044E-2</v>
      </c>
      <c r="F21" s="72">
        <v>5.0815161826562261E-2</v>
      </c>
      <c r="G21" s="59">
        <v>5.0991562684870539E-2</v>
      </c>
      <c r="H21" s="78">
        <v>56746.409145282261</v>
      </c>
      <c r="I21" s="80">
        <v>53541.140819114065</v>
      </c>
      <c r="J21" s="72">
        <v>4.5314889683328904E-2</v>
      </c>
      <c r="K21" s="59">
        <v>4.4208768090662098E-2</v>
      </c>
      <c r="L21" s="78">
        <v>7137.0951251243023</v>
      </c>
      <c r="M21" s="100">
        <v>6962.8809742792801</v>
      </c>
    </row>
    <row r="22" spans="1:13" x14ac:dyDescent="0.3">
      <c r="A22" s="63" t="s">
        <v>78</v>
      </c>
      <c r="B22" s="72">
        <v>5.0535242401707745E-2</v>
      </c>
      <c r="C22" s="69">
        <v>5.1213734794503613E-2</v>
      </c>
      <c r="D22" s="72">
        <v>5.6880134231257318E-2</v>
      </c>
      <c r="E22" s="69">
        <v>5.6969766972986599E-2</v>
      </c>
      <c r="F22" s="72">
        <v>5.2121465359095134E-2</v>
      </c>
      <c r="G22" s="59">
        <v>5.2652742839124356E-2</v>
      </c>
      <c r="H22" s="78">
        <v>58205.187038739437</v>
      </c>
      <c r="I22" s="80">
        <v>55285.379981080572</v>
      </c>
      <c r="J22" s="72">
        <v>6.2097731842229276E-2</v>
      </c>
      <c r="K22" s="59">
        <v>6.2789001300307637E-2</v>
      </c>
      <c r="L22" s="78">
        <v>9780.3927651511112</v>
      </c>
      <c r="M22" s="100">
        <v>9889.2677047984525</v>
      </c>
    </row>
    <row r="23" spans="1:13" x14ac:dyDescent="0.3">
      <c r="A23" s="63" t="s">
        <v>79</v>
      </c>
      <c r="B23" s="72">
        <v>4.9534852320738315E-2</v>
      </c>
      <c r="C23" s="69">
        <v>5.1220389748451327E-2</v>
      </c>
      <c r="D23" s="72">
        <v>4.8654704395337804E-2</v>
      </c>
      <c r="E23" s="69">
        <v>4.8737065726392539E-2</v>
      </c>
      <c r="F23" s="72">
        <v>4.9314815339388189E-2</v>
      </c>
      <c r="G23" s="59">
        <v>5.0599558742936632E-2</v>
      </c>
      <c r="H23" s="78">
        <v>55070.939215432256</v>
      </c>
      <c r="I23" s="80">
        <v>53129.53668008346</v>
      </c>
      <c r="J23" s="72">
        <v>4.3080665300734192E-2</v>
      </c>
      <c r="K23" s="59">
        <v>4.3897539987102642E-2</v>
      </c>
      <c r="L23" s="78">
        <v>6785.2047848656348</v>
      </c>
      <c r="M23" s="100">
        <v>6913.8625479686661</v>
      </c>
    </row>
    <row r="24" spans="1:13" hidden="1" x14ac:dyDescent="0.3">
      <c r="A24" s="63"/>
      <c r="B24" s="63"/>
      <c r="C24" s="49"/>
      <c r="D24" s="49"/>
      <c r="E24" s="53">
        <v>0</v>
      </c>
      <c r="F24" s="53"/>
      <c r="G24" s="53"/>
      <c r="I24" s="53"/>
      <c r="J24" s="53"/>
      <c r="K24" s="62">
        <v>0</v>
      </c>
    </row>
    <row r="25" spans="1:13" x14ac:dyDescent="0.3">
      <c r="A25" s="64" t="s">
        <v>80</v>
      </c>
      <c r="B25" s="101">
        <f t="shared" ref="B25:G25" si="0">SUM(B8:B23)</f>
        <v>0.99999999999999978</v>
      </c>
      <c r="C25" s="101">
        <f t="shared" si="0"/>
        <v>1</v>
      </c>
      <c r="D25" s="101">
        <f t="shared" si="0"/>
        <v>1</v>
      </c>
      <c r="E25" s="101">
        <f t="shared" si="0"/>
        <v>0.99999999999999989</v>
      </c>
      <c r="F25" s="101">
        <f t="shared" si="0"/>
        <v>0.99999999999999989</v>
      </c>
      <c r="G25" s="101">
        <f t="shared" si="0"/>
        <v>1</v>
      </c>
      <c r="H25" s="33">
        <f t="shared" ref="H25:M25" si="1">SUM(H8:H23)</f>
        <v>1116721.9999999998</v>
      </c>
      <c r="I25" s="73">
        <f t="shared" si="1"/>
        <v>1050000</v>
      </c>
      <c r="J25" s="102">
        <f t="shared" si="1"/>
        <v>0.99954595726603734</v>
      </c>
      <c r="K25" s="102">
        <f t="shared" si="1"/>
        <v>0.99999999999999989</v>
      </c>
      <c r="L25" s="73">
        <f t="shared" si="1"/>
        <v>157500</v>
      </c>
      <c r="M25" s="73">
        <f t="shared" si="1"/>
        <v>157500</v>
      </c>
    </row>
    <row r="26" spans="1:13" x14ac:dyDescent="0.3">
      <c r="A26" s="4"/>
      <c r="B26" s="4"/>
    </row>
    <row r="27" spans="1:13" x14ac:dyDescent="0.3">
      <c r="A27" s="4"/>
      <c r="B27" s="4"/>
    </row>
    <row r="28" spans="1:13" x14ac:dyDescent="0.3">
      <c r="A28" s="4"/>
      <c r="B28" s="4"/>
    </row>
    <row r="29" spans="1:13" x14ac:dyDescent="0.3">
      <c r="A29" s="4"/>
      <c r="B29" s="4"/>
    </row>
    <row r="30" spans="1:13" x14ac:dyDescent="0.3">
      <c r="A30" s="54"/>
      <c r="B30" s="54"/>
    </row>
    <row r="31" spans="1:13" x14ac:dyDescent="0.3">
      <c r="A31" s="54"/>
      <c r="B31" s="54"/>
    </row>
    <row r="32" spans="1:13" x14ac:dyDescent="0.3">
      <c r="A32" s="55"/>
      <c r="B32" s="55"/>
    </row>
    <row r="33" spans="1:2" x14ac:dyDescent="0.3">
      <c r="A33" s="54"/>
      <c r="B33" s="54"/>
    </row>
    <row r="34" spans="1:2" x14ac:dyDescent="0.3">
      <c r="A34" s="54"/>
      <c r="B34" s="54"/>
    </row>
    <row r="35" spans="1:2" x14ac:dyDescent="0.3">
      <c r="A35" s="55"/>
      <c r="B35" s="55"/>
    </row>
    <row r="36" spans="1:2" x14ac:dyDescent="0.3">
      <c r="A36" s="54"/>
      <c r="B36" s="54"/>
    </row>
    <row r="37" spans="1:2" x14ac:dyDescent="0.3">
      <c r="A37" s="54"/>
      <c r="B37" s="54"/>
    </row>
    <row r="39" spans="1:2" x14ac:dyDescent="0.3">
      <c r="A39" s="54"/>
      <c r="B39" s="54"/>
    </row>
  </sheetData>
  <pageMargins left="0.7" right="0.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2021 budget</vt:lpstr>
      <vt:lpstr>20-21 comparison and totals</vt:lpstr>
      <vt:lpstr>Member shares</vt:lpstr>
      <vt:lpstr>Buying pool summary</vt:lpstr>
      <vt:lpstr>Buying pool 20-21 comparison</vt:lpstr>
      <vt:lpstr>'20-21 comparison and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Melody Clark</cp:lastModifiedBy>
  <cp:lastPrinted>2014-08-05T10:06:21Z</cp:lastPrinted>
  <dcterms:created xsi:type="dcterms:W3CDTF">2007-05-31T16:25:10Z</dcterms:created>
  <dcterms:modified xsi:type="dcterms:W3CDTF">2020-05-29T14:31:03Z</dcterms:modified>
</cp:coreProperties>
</file>